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9312" activeTab="1"/>
  </bookViews>
  <sheets>
    <sheet name="Taul1" sheetId="1" r:id="rId1"/>
    <sheet name="Taul2" sheetId="2" r:id="rId2"/>
    <sheet name="Taul3" sheetId="3" r:id="rId3"/>
  </sheets>
  <definedNames>
    <definedName name="_xlnm._FilterDatabase" localSheetId="1" hidden="1">'Taul2'!$A$3:$P$29</definedName>
  </definedNames>
  <calcPr fullCalcOnLoad="1"/>
</workbook>
</file>

<file path=xl/comments2.xml><?xml version="1.0" encoding="utf-8"?>
<comments xmlns="http://schemas.openxmlformats.org/spreadsheetml/2006/main">
  <authors>
    <author>Rimpil? Katja</author>
  </authors>
  <commentList>
    <comment ref="G23" authorId="0">
      <text>
        <r>
          <rPr>
            <b/>
            <sz val="8"/>
            <rFont val="Tahoma"/>
            <family val="0"/>
          </rPr>
          <t>Rimpilä Katja:</t>
        </r>
        <r>
          <rPr>
            <sz val="8"/>
            <rFont val="Tahoma"/>
            <family val="0"/>
          </rPr>
          <t xml:space="preserve">
ei tutkijaa -60 000, seurannan yhdistäminen
</t>
        </r>
      </text>
    </comment>
    <comment ref="H23" authorId="0">
      <text>
        <r>
          <rPr>
            <b/>
            <sz val="8"/>
            <rFont val="Tahoma"/>
            <family val="0"/>
          </rPr>
          <t>Rimpilä Katja:</t>
        </r>
        <r>
          <rPr>
            <sz val="8"/>
            <rFont val="Tahoma"/>
            <family val="0"/>
          </rPr>
          <t xml:space="preserve">
ei tutkijaa -60 000, seurannan yhdistäminen
</t>
        </r>
      </text>
    </comment>
    <comment ref="J26" authorId="0">
      <text>
        <r>
          <rPr>
            <b/>
            <sz val="8"/>
            <rFont val="Tahoma"/>
            <family val="0"/>
          </rPr>
          <t>Rimpilä Katja:</t>
        </r>
        <r>
          <rPr>
            <sz val="8"/>
            <rFont val="Tahoma"/>
            <family val="0"/>
          </rPr>
          <t xml:space="preserve">
vain Herttoniemeen?</t>
        </r>
      </text>
    </comment>
  </commentList>
</comments>
</file>

<file path=xl/sharedStrings.xml><?xml version="1.0" encoding="utf-8"?>
<sst xmlns="http://schemas.openxmlformats.org/spreadsheetml/2006/main" count="315" uniqueCount="193">
  <si>
    <t>Sosv</t>
  </si>
  <si>
    <t>Terke</t>
  </si>
  <si>
    <t>Nk, Sosv, Terke</t>
  </si>
  <si>
    <t>Nk</t>
  </si>
  <si>
    <t xml:space="preserve">RESURSSILASKELMA LASTEN JA NUORTEN HYVINVOINTISUUNNITELMAAN </t>
  </si>
  <si>
    <t>TAVOITE 3 Lasten ja nuorten osallisuus ja yhteisöllisyys vahvistuvat</t>
  </si>
  <si>
    <t>3 Lapsiperheiden kotipalvelun vahvistaminen</t>
  </si>
  <si>
    <t>4 Koulu- ja oppilasterveydenhuollon vahvistaminen</t>
  </si>
  <si>
    <t>5 Positiivisen diskriminaatiomäärärahan lisääminen</t>
  </si>
  <si>
    <t>6 Syrjäytymisen ehkäisy (verkkotyö, tuntityö, vkonlopputoiminta, leiri-</t>
  </si>
  <si>
    <t xml:space="preserve">Ryhmätoimintojen koordinaattori </t>
  </si>
  <si>
    <t>Tukihenkilötoiminnan palkkio- ym. kulujen korotus</t>
  </si>
  <si>
    <t>Kustannusten arvioinnin osalta tärkeä huomata, että laskelmat on tehty vuosikustannusten pohjalta.</t>
  </si>
  <si>
    <t xml:space="preserve">Jos vakanssit saadaan käyttöön vasta LASU:n valtuustokäsittelyn jälkeen, kustannukset arviolta </t>
  </si>
  <si>
    <t>puolittuvat.</t>
  </si>
  <si>
    <t xml:space="preserve">Kysymys kuuluu, voiko ne vakanssit, jotka ovat sekä KH:n että LASU linjausten mukaisia saada </t>
  </si>
  <si>
    <t>HUOM!</t>
  </si>
  <si>
    <t>NK</t>
  </si>
  <si>
    <t>OPEV II ASTE</t>
  </si>
  <si>
    <r>
      <t>TAVOITE 1 Lasten ja nuorten terve ja turvallinen kasvu</t>
    </r>
    <r>
      <rPr>
        <u val="single"/>
        <sz val="10"/>
        <rFont val="Arial"/>
        <family val="2"/>
      </rPr>
      <t xml:space="preserve"> </t>
    </r>
  </si>
  <si>
    <t>KH:N LINJAUKSET:</t>
  </si>
  <si>
    <t>Työpajatoiminta n eur (kokonaiskulut 30 000e)</t>
  </si>
  <si>
    <t>Lukiot/PD starttipaketti n eur (kokonaiskulut 81 000 e)</t>
  </si>
  <si>
    <t>Ammatillisten oppilaitosten työsaliryhmien jakaminen n eur (kokonaiskulut 900 000 e)</t>
  </si>
  <si>
    <t>käyttöön jo vuoden alusta? Miltä osin tulee odottaa, että kaupungin valtuusto hyväksyy suunnitelman?</t>
  </si>
  <si>
    <t>Huom! KH:n linjauksen mukaiset LASU esitykset merkitty *:llä</t>
  </si>
  <si>
    <t>toiminta, nuorten ääni-projekti, kohdennettu työ, mamupainotus jne) LASU ehdotukset</t>
  </si>
  <si>
    <t>1 Lastensuojelun avohuollon tukitoimien vahvistaminen</t>
  </si>
  <si>
    <t>sisältyy osin LASU ehdotuksiin</t>
  </si>
  <si>
    <t xml:space="preserve">KÄRKIHANKE: Alle 16 v. koskeva moniammatillinen yhteistyö </t>
  </si>
  <si>
    <t xml:space="preserve">KÄRKIHANKE: Avun ja tuen tarjoaminen internetissä. </t>
  </si>
  <si>
    <t xml:space="preserve"> Luotsitoiminnan vahvistaminen</t>
  </si>
  <si>
    <t>LASU ESITYKSET YHTEENSÄ</t>
  </si>
  <si>
    <t>HALLINTOKUNTIEN MUUT LISÄRESURSSIEHDOTUKSET</t>
  </si>
  <si>
    <t>11 vakanssia</t>
  </si>
  <si>
    <t>15 vakanssia</t>
  </si>
  <si>
    <t>18 vakanssia</t>
  </si>
  <si>
    <t>KLAARI</t>
  </si>
  <si>
    <t>Puutu Nyt -hanke</t>
  </si>
  <si>
    <t>KÄRKIHANKE: Lasten ja nuorten osallisuuden lisääminen</t>
  </si>
  <si>
    <t>Koulujen yhteisöllisyys, 2 vak</t>
  </si>
  <si>
    <t>Nk ja Opev</t>
  </si>
  <si>
    <t xml:space="preserve"> euroa</t>
  </si>
  <si>
    <t>Nk, Sosv</t>
  </si>
  <si>
    <t>TERKE</t>
  </si>
  <si>
    <t>Ankkurihanke, 2 psyk.sh</t>
  </si>
  <si>
    <t xml:space="preserve">4 psyk.sh vakanssia </t>
  </si>
  <si>
    <t xml:space="preserve">6 lääkärivakanssia </t>
  </si>
  <si>
    <t xml:space="preserve">8 terv.hoitajavakanssia </t>
  </si>
  <si>
    <t>LSL mukainen taloudellinen avustaminen</t>
  </si>
  <si>
    <t>Nopean puuttumisen perhetyö, 17 vak</t>
  </si>
  <si>
    <t>*Sosiaaliohjaajat/päiväkodit 11 vak</t>
  </si>
  <si>
    <r>
      <t>*</t>
    </r>
    <r>
      <rPr>
        <sz val="10"/>
        <rFont val="Arial"/>
        <family val="0"/>
      </rPr>
      <t>Lapsiperheiden kotipalvelu 15 vak.</t>
    </r>
  </si>
  <si>
    <t>*Sosiaaliohjaajat/koulut 6 vak</t>
  </si>
  <si>
    <t>*Kouluterveydenhuollon vahvistaminen</t>
  </si>
  <si>
    <t>* verkkososiaalityöntekijä, 1 vak</t>
  </si>
  <si>
    <t>*12 vakanssia</t>
  </si>
  <si>
    <t>KÄRKIHANKE: Moniammatillinen intensiivimenetelmä</t>
  </si>
  <si>
    <t>*25 % omavastuuosuus Kasterahoitukseen</t>
  </si>
  <si>
    <t>Nuorten Päihde -hanke, 1 vak</t>
  </si>
  <si>
    <t>Valintojen Putki -koordinaattori, 1 vak</t>
  </si>
  <si>
    <t>Verkkososiaalityöntekijä</t>
  </si>
  <si>
    <t>SOSV</t>
  </si>
  <si>
    <t>Oppilaskunta-asiamies</t>
  </si>
  <si>
    <t>*tutkija/kehittäjä 1 vakanssi</t>
  </si>
  <si>
    <t>KÄRKIHANKE: Lasten 3-6 lk iltapäivätoiminnan kehittäminen</t>
  </si>
  <si>
    <t>*Oppilaskunta-asiamies 1 vakanssi</t>
  </si>
  <si>
    <t xml:space="preserve">LASU </t>
  </si>
  <si>
    <t xml:space="preserve">Nk </t>
  </si>
  <si>
    <t>LASU KÄRKIHANKKEIDEN JA PAINOPISTEIDEN  RESURSSITARPEET</t>
  </si>
  <si>
    <t>Moniammatillinen intensiivimenetelmä</t>
  </si>
  <si>
    <t xml:space="preserve">LS avohuollon vahvistaminen, 11 sosiaalityöntekijää </t>
  </si>
  <si>
    <t>10 sosiaaliohjaajaa/perhekeskus ja sosiaaliasemat</t>
  </si>
  <si>
    <t>6 sosiaaliohjaajaa/ koulut</t>
  </si>
  <si>
    <t>2 Perheiden palvelut /sosiaaliohjaajia päivähoitoon</t>
  </si>
  <si>
    <t>Verkkokoordinaattori (wellsinki + Klaari)</t>
  </si>
  <si>
    <t>SEKÄ KAUPUNGINHALLITUKSEN LINJAUKSIIN 6 MILJ. MÄÄRÄRAHAN KÄYTTÖÖN</t>
  </si>
  <si>
    <t>Tyttöjen Talo, seks. kaltoikohdeltujen hanke, 1 vak</t>
  </si>
  <si>
    <t>Luotsitoiminta, 12 vak</t>
  </si>
  <si>
    <t>Yhteensä</t>
  </si>
  <si>
    <t>Varhaisen tuen esimiehet, 4 vak</t>
  </si>
  <si>
    <t>Muut painopisteet</t>
  </si>
  <si>
    <t>Skarppi vertaisvalistus, 4 vak</t>
  </si>
  <si>
    <t>Ennaltaehk. päihdetyö</t>
  </si>
  <si>
    <t>Sukupuolisensitiivinen tyttö- ja poikatyö, 3 vak</t>
  </si>
  <si>
    <t>Harrastetuottaja, 2 vak</t>
  </si>
  <si>
    <t>Nk, kulke</t>
  </si>
  <si>
    <t>Nuorten verkkoareenan kehittäminen</t>
  </si>
  <si>
    <t>Vesalan Oma Ura, nuoriso-ohjaaja</t>
  </si>
  <si>
    <t>kulttuuri- ja taidetoiminnan kautta</t>
  </si>
  <si>
    <t>Kulttuurikasvastusuunnitelma</t>
  </si>
  <si>
    <t xml:space="preserve">KÄRKIHANKE: Lasten ja nuorten vuorovaikutus- ja tunnetaitoja sekä osallisuutta kehitetään </t>
  </si>
  <si>
    <t>rahoitussuunnitelma tekeillä</t>
  </si>
  <si>
    <t xml:space="preserve">LASU toimintakulut </t>
  </si>
  <si>
    <t>*Vuorovaikutussuunnittelu/ kehittäjä 1 vak</t>
  </si>
  <si>
    <t>*Nopean toiminnan perhetyö, 17 vak</t>
  </si>
  <si>
    <t>LASU ostopalvelut</t>
  </si>
  <si>
    <t>(mm.koulutus, tutkimus, konsultointi, markkinointi)</t>
  </si>
  <si>
    <t>josta lasu</t>
  </si>
  <si>
    <t>josta hallintokunnat</t>
  </si>
  <si>
    <t>YHTEENSÄ</t>
  </si>
  <si>
    <t>a</t>
  </si>
  <si>
    <t>*</t>
  </si>
  <si>
    <t>kertaluonteinn</t>
  </si>
  <si>
    <t>Liv</t>
  </si>
  <si>
    <t>neuvola</t>
  </si>
  <si>
    <t>Nuorten ääni</t>
  </si>
  <si>
    <t>????</t>
  </si>
  <si>
    <t>Nk, Opev</t>
  </si>
  <si>
    <t>Mamu kesätoiminta</t>
  </si>
  <si>
    <t>Opev</t>
  </si>
  <si>
    <t>Drop out</t>
  </si>
  <si>
    <t xml:space="preserve">Painonhallintaa </t>
  </si>
  <si>
    <t>Seuranta</t>
  </si>
  <si>
    <t>???</t>
  </si>
  <si>
    <t>Hankkeen nimi</t>
  </si>
  <si>
    <t>ehdotus</t>
  </si>
  <si>
    <t>esittelijä</t>
  </si>
  <si>
    <t>Virasto/laitos</t>
  </si>
  <si>
    <t>esitys</t>
  </si>
  <si>
    <t>luokka</t>
  </si>
  <si>
    <t>a-hinta vakanssille</t>
  </si>
  <si>
    <t>A</t>
  </si>
  <si>
    <t>KH</t>
  </si>
  <si>
    <t>"ohjelmat"</t>
  </si>
  <si>
    <t>Liikuntapassi nuorille-Itä-Helsinki</t>
  </si>
  <si>
    <t>Painonhallintaa 1-4 lk ja vanhemmat</t>
  </si>
  <si>
    <t xml:space="preserve">KH, LASU </t>
  </si>
  <si>
    <t>?</t>
  </si>
  <si>
    <t>Kulttuurikasvatussuunnitelma</t>
  </si>
  <si>
    <t>josta A</t>
  </si>
  <si>
    <t>josta B</t>
  </si>
  <si>
    <t>? vrt Luotsi</t>
  </si>
  <si>
    <t>josta kertaluonteiset</t>
  </si>
  <si>
    <t>josta "pysyviä" vuosikulut</t>
  </si>
  <si>
    <t>josta "pysyvät" 8 kk  KARKEA LASKELMA</t>
  </si>
  <si>
    <t>vuoden 2009 kulut =8 kk+ kertaluonteiset</t>
  </si>
  <si>
    <t>KHS</t>
  </si>
  <si>
    <t xml:space="preserve"> Lastensuojelun avohuollon tukitoimien vahvistaminen</t>
  </si>
  <si>
    <t xml:space="preserve"> Perheiden palvelut /sosiaaliohjaajia päivähoitoon</t>
  </si>
  <si>
    <t xml:space="preserve"> Lapsiperheiden kotipalvelun vahvistaminen</t>
  </si>
  <si>
    <t xml:space="preserve"> Koulu- ja oppilasterveydenhuollon vahvistaminen ja oppilashuolto</t>
  </si>
  <si>
    <t>Lasten 3-6 lk iltapäivätoimintaan</t>
  </si>
  <si>
    <t>pysyvä/1vuotinen</t>
  </si>
  <si>
    <t>pysy</t>
  </si>
  <si>
    <t>1vuosi</t>
  </si>
  <si>
    <t>LASU</t>
  </si>
  <si>
    <t>3vuotta</t>
  </si>
  <si>
    <t>Luotsitoiminta</t>
  </si>
  <si>
    <t>Ankkurihanke</t>
  </si>
  <si>
    <t xml:space="preserve">Vuorovaikutussuunnittelu </t>
  </si>
  <si>
    <t>Positiivinen diskriminaatio ja syrjäytymisen ehkäisy</t>
  </si>
  <si>
    <t xml:space="preserve"> (verkkotyö, tuntityö, vkonlopputoiminta, leiritoiminta, nuorten ääni-projekti, kohdennettu työ, mamupainotus jne) </t>
  </si>
  <si>
    <t>LASTEN JA NUORTEN TERVEEN JA TURVALLISEN KASVUN MAHDOLLISUUDET PARANTUVAT</t>
  </si>
  <si>
    <t>LASTEN JA NUORTEN OSALLISUUS JA YHTEISÖLLISYYS VAHVISTUVAT</t>
  </si>
  <si>
    <t xml:space="preserve">Lukiot starttipaketti </t>
  </si>
  <si>
    <t>LAPSILLE JA NUORILLE ON TURVATTU KOULUTUS- JA TYÖLLISTYMISPOLKU</t>
  </si>
  <si>
    <t>Harrastetoimintaan, lokahulinat</t>
  </si>
  <si>
    <t>nuoriso</t>
  </si>
  <si>
    <t>opev</t>
  </si>
  <si>
    <t xml:space="preserve">LASTEN JA NUORTEN HYVINVOINNIN EDISTÄMISEEN TARKOITETUN MÄÄRÄRAHAN </t>
  </si>
  <si>
    <t xml:space="preserve">yhteistyörakenteiden luominen alueille </t>
  </si>
  <si>
    <t>Moniammatillisten palvelukokonaisuuksien, esim.neuvola,</t>
  </si>
  <si>
    <t xml:space="preserve">päivähoito, koulut, oppilashuolto, kouluterveydenhuolto, järjestöt </t>
  </si>
  <si>
    <t xml:space="preserve">Nopean puuttumisen perhetyö, intensiivimenetelmä </t>
  </si>
  <si>
    <t>hallintokuntien ja järjestöjen yhteistyössä</t>
  </si>
  <si>
    <t xml:space="preserve">Iltapäivätoiminnan ja muun </t>
  </si>
  <si>
    <t xml:space="preserve">vapaa-ajan toimintamahdollisuuksien kehittäminen </t>
  </si>
  <si>
    <t xml:space="preserve">Moniammatillisten palvelukokonaisuuksien: esim. </t>
  </si>
  <si>
    <t>perhekeskus,leikkipuistot, päivähoito, neuvolat</t>
  </si>
  <si>
    <t>Lasten ja perheiden varhainen tuki ja moniammatillinen yhteistyö</t>
  </si>
  <si>
    <t>Kaste-ohjelman omavastuu,Lapsen ääni-ohjelma</t>
  </si>
  <si>
    <t xml:space="preserve">mm. perusopetuksen harrastetoimnta, liikunnanohjausta, </t>
  </si>
  <si>
    <t>kulttuurista toimintaa</t>
  </si>
  <si>
    <t>Vasemmassa sarakkeessa on ensimmäisenä hanketta koordinoiva hallintokunta</t>
  </si>
  <si>
    <t>Sosv, terke, opev</t>
  </si>
  <si>
    <t>Sosv, terke</t>
  </si>
  <si>
    <t>Terke, sosv opev</t>
  </si>
  <si>
    <t>Opev, terke, sosv</t>
  </si>
  <si>
    <t>Opev, nk, sosv, liv, kulke</t>
  </si>
  <si>
    <t>Kulke, opev, nk, sosv, liv</t>
  </si>
  <si>
    <t>Liv, opev, nk, sosv, kulke</t>
  </si>
  <si>
    <t>Nk, sosv, liv, kulke, opev</t>
  </si>
  <si>
    <t>Terke, sosv</t>
  </si>
  <si>
    <t>Nk, kaikki hallintokunnat</t>
  </si>
  <si>
    <t>Nk, kulke, kirj., liv</t>
  </si>
  <si>
    <t>Kulke, opev</t>
  </si>
  <si>
    <t>Opev, kulke, liv</t>
  </si>
  <si>
    <t>Liv, kulke ,opev</t>
  </si>
  <si>
    <t>Liv, opev</t>
  </si>
  <si>
    <t>Liv, terke</t>
  </si>
  <si>
    <t>Nk, opev</t>
  </si>
  <si>
    <t>(TA 1 04 02) KÄYTTÖSUUNNITELMA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</si>
</sst>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indent="7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2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3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left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0" fontId="0" fillId="36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7" borderId="0" xfId="0" applyFill="1" applyAlignment="1">
      <alignment/>
    </xf>
    <xf numFmtId="3" fontId="3" fillId="37" borderId="0" xfId="0" applyNumberFormat="1" applyFont="1" applyFill="1" applyBorder="1" applyAlignment="1">
      <alignment/>
    </xf>
    <xf numFmtId="3" fontId="0" fillId="37" borderId="0" xfId="0" applyNumberFormat="1" applyFill="1" applyAlignment="1">
      <alignment/>
    </xf>
    <xf numFmtId="0" fontId="3" fillId="37" borderId="0" xfId="0" applyFont="1" applyFill="1" applyBorder="1" applyAlignment="1">
      <alignment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39" borderId="27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5" xfId="0" applyFill="1" applyBorder="1" applyAlignment="1">
      <alignment/>
    </xf>
    <xf numFmtId="3" fontId="0" fillId="39" borderId="26" xfId="0" applyNumberFormat="1" applyFill="1" applyBorder="1" applyAlignment="1">
      <alignment/>
    </xf>
    <xf numFmtId="3" fontId="0" fillId="39" borderId="25" xfId="0" applyNumberFormat="1" applyFill="1" applyBorder="1" applyAlignment="1">
      <alignment/>
    </xf>
    <xf numFmtId="0" fontId="2" fillId="39" borderId="26" xfId="0" applyFont="1" applyFill="1" applyBorder="1" applyAlignment="1">
      <alignment horizontal="left"/>
    </xf>
    <xf numFmtId="0" fontId="2" fillId="39" borderId="26" xfId="0" applyFont="1" applyFill="1" applyBorder="1" applyAlignment="1">
      <alignment/>
    </xf>
    <xf numFmtId="3" fontId="2" fillId="39" borderId="26" xfId="0" applyNumberFormat="1" applyFont="1" applyFill="1" applyBorder="1" applyAlignment="1">
      <alignment/>
    </xf>
    <xf numFmtId="3" fontId="2" fillId="39" borderId="25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0" fillId="39" borderId="12" xfId="0" applyFill="1" applyBorder="1" applyAlignment="1">
      <alignment/>
    </xf>
    <xf numFmtId="3" fontId="0" fillId="39" borderId="12" xfId="0" applyNumberFormat="1" applyFill="1" applyBorder="1" applyAlignment="1">
      <alignment/>
    </xf>
    <xf numFmtId="3" fontId="0" fillId="39" borderId="13" xfId="0" applyNumberFormat="1" applyFill="1" applyBorder="1" applyAlignment="1">
      <alignment/>
    </xf>
    <xf numFmtId="0" fontId="13" fillId="39" borderId="16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3" fontId="13" fillId="39" borderId="17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55">
      <selection activeCell="C48" sqref="C48"/>
    </sheetView>
  </sheetViews>
  <sheetFormatPr defaultColWidth="9.140625" defaultRowHeight="12.75"/>
  <cols>
    <col min="3" max="3" width="9.140625" style="0" bestFit="1" customWidth="1"/>
    <col min="7" max="9" width="9.140625" style="0" bestFit="1" customWidth="1"/>
    <col min="11" max="11" width="11.421875" style="0" bestFit="1" customWidth="1"/>
  </cols>
  <sheetData>
    <row r="1" ht="12.75">
      <c r="A1" s="1" t="s">
        <v>4</v>
      </c>
    </row>
    <row r="2" spans="1:5" ht="12.75">
      <c r="A2" s="1" t="s">
        <v>76</v>
      </c>
      <c r="B2" s="1"/>
      <c r="C2" s="1"/>
      <c r="D2" s="1"/>
      <c r="E2" s="1"/>
    </row>
    <row r="4" spans="1:9" ht="12.75">
      <c r="A4" s="6" t="s">
        <v>20</v>
      </c>
      <c r="B4" s="34"/>
      <c r="C4" s="7"/>
      <c r="D4" s="7"/>
      <c r="E4" s="7"/>
      <c r="F4" s="7"/>
      <c r="G4" s="7"/>
      <c r="H4" s="7"/>
      <c r="I4" s="7"/>
    </row>
    <row r="5" spans="1:10" ht="12.75">
      <c r="A5" s="6" t="s">
        <v>27</v>
      </c>
      <c r="B5" s="6"/>
      <c r="C5" s="6"/>
      <c r="D5" s="6"/>
      <c r="E5" s="6"/>
      <c r="F5" s="6"/>
      <c r="G5" s="7"/>
      <c r="H5" s="7"/>
      <c r="I5" s="7"/>
      <c r="J5" t="s">
        <v>101</v>
      </c>
    </row>
    <row r="6" spans="1:10" ht="12.75">
      <c r="A6" s="46" t="s">
        <v>102</v>
      </c>
      <c r="B6" s="7" t="s">
        <v>50</v>
      </c>
      <c r="C6" s="7"/>
      <c r="D6" s="7"/>
      <c r="E6" s="7"/>
      <c r="F6" s="7"/>
      <c r="G6" s="47">
        <v>1000000</v>
      </c>
      <c r="I6" s="32" t="s">
        <v>67</v>
      </c>
      <c r="J6" s="42">
        <f>G6/17</f>
        <v>58823.529411764706</v>
      </c>
    </row>
    <row r="7" spans="1:10" ht="12.75">
      <c r="A7" s="7"/>
      <c r="B7" s="7" t="s">
        <v>71</v>
      </c>
      <c r="C7" s="7"/>
      <c r="D7" s="7"/>
      <c r="E7" s="7"/>
      <c r="F7" s="7"/>
      <c r="G7" s="43">
        <v>750000</v>
      </c>
      <c r="H7" s="7" t="s">
        <v>0</v>
      </c>
      <c r="I7" s="7"/>
      <c r="J7" s="42">
        <f>G7/11</f>
        <v>68181.81818181818</v>
      </c>
    </row>
    <row r="8" spans="1:10" ht="12.75">
      <c r="A8" s="7"/>
      <c r="B8" s="7" t="s">
        <v>72</v>
      </c>
      <c r="C8" s="7"/>
      <c r="D8" s="7"/>
      <c r="E8" s="7"/>
      <c r="F8" s="7"/>
      <c r="G8" s="45">
        <v>600000</v>
      </c>
      <c r="H8" s="7" t="s">
        <v>0</v>
      </c>
      <c r="I8" s="7"/>
      <c r="J8" s="42">
        <f>G8/10</f>
        <v>60000</v>
      </c>
    </row>
    <row r="9" spans="1:10" ht="12.75">
      <c r="A9" s="29" t="s">
        <v>102</v>
      </c>
      <c r="B9" s="29" t="s">
        <v>73</v>
      </c>
      <c r="C9" s="7"/>
      <c r="D9" s="7"/>
      <c r="E9" s="7"/>
      <c r="F9" s="7"/>
      <c r="G9" s="44">
        <v>300000</v>
      </c>
      <c r="I9" s="32" t="s">
        <v>67</v>
      </c>
      <c r="J9" s="42">
        <f>G9/6</f>
        <v>50000</v>
      </c>
    </row>
    <row r="10" spans="1:9" ht="12.75">
      <c r="A10" s="7"/>
      <c r="B10" s="7" t="s">
        <v>11</v>
      </c>
      <c r="C10" s="7"/>
      <c r="D10" s="7"/>
      <c r="E10" s="7"/>
      <c r="F10" s="7"/>
      <c r="G10" s="18">
        <v>50000</v>
      </c>
      <c r="H10" s="7" t="s">
        <v>0</v>
      </c>
      <c r="I10" s="7"/>
    </row>
    <row r="11" spans="2:9" ht="12.75">
      <c r="B11" s="29" t="s">
        <v>70</v>
      </c>
      <c r="G11" s="33">
        <v>100000</v>
      </c>
      <c r="I11" s="1" t="s">
        <v>67</v>
      </c>
    </row>
    <row r="12" spans="2:7" ht="12.75">
      <c r="B12" s="7" t="s">
        <v>49</v>
      </c>
      <c r="C12" s="7"/>
      <c r="D12" s="7"/>
      <c r="E12" s="7"/>
      <c r="F12" s="7"/>
      <c r="G12" s="18">
        <v>500000</v>
      </c>
    </row>
    <row r="13" spans="2:7" ht="12.75">
      <c r="B13" s="29" t="s">
        <v>105</v>
      </c>
      <c r="C13" s="18">
        <v>1160000</v>
      </c>
      <c r="D13" s="7"/>
      <c r="E13" s="7"/>
      <c r="F13" s="7"/>
      <c r="G13" s="18"/>
    </row>
    <row r="14" spans="2:9" ht="12.75">
      <c r="B14" s="29" t="s">
        <v>100</v>
      </c>
      <c r="C14" s="7"/>
      <c r="D14" s="7"/>
      <c r="E14" s="7"/>
      <c r="F14" s="7"/>
      <c r="G14" s="35">
        <f>SUM(G6:G13)</f>
        <v>3300000</v>
      </c>
      <c r="H14" s="33">
        <f>G7+G8+G10+G12</f>
        <v>1900000</v>
      </c>
      <c r="I14" s="33">
        <f>G6+G9+G11</f>
        <v>1400000</v>
      </c>
    </row>
    <row r="15" spans="1:6" ht="12.75">
      <c r="A15" s="6" t="s">
        <v>74</v>
      </c>
      <c r="B15" s="6"/>
      <c r="C15" s="6"/>
      <c r="D15" s="6"/>
      <c r="E15" s="6"/>
      <c r="F15" s="6"/>
    </row>
    <row r="16" spans="1:10" ht="12.75">
      <c r="A16" s="7" t="s">
        <v>102</v>
      </c>
      <c r="B16" s="29" t="s">
        <v>34</v>
      </c>
      <c r="C16" s="7"/>
      <c r="D16" s="7"/>
      <c r="E16" s="7"/>
      <c r="F16" s="7"/>
      <c r="G16" s="44">
        <v>600000</v>
      </c>
      <c r="H16" s="7" t="s">
        <v>0</v>
      </c>
      <c r="I16" s="6" t="s">
        <v>67</v>
      </c>
      <c r="J16">
        <f>G16/11</f>
        <v>54545.454545454544</v>
      </c>
    </row>
    <row r="17" spans="1:8" ht="12.75">
      <c r="A17" s="6" t="s">
        <v>6</v>
      </c>
      <c r="B17" s="6"/>
      <c r="C17" s="6"/>
      <c r="D17" s="6"/>
      <c r="E17" s="6"/>
      <c r="F17" s="6"/>
      <c r="H17" s="7"/>
    </row>
    <row r="18" spans="1:10" ht="12.75">
      <c r="A18" s="7" t="s">
        <v>102</v>
      </c>
      <c r="B18" s="29" t="s">
        <v>35</v>
      </c>
      <c r="C18" s="7"/>
      <c r="D18" s="7"/>
      <c r="E18" s="7"/>
      <c r="F18" s="7"/>
      <c r="G18" s="44">
        <v>600000</v>
      </c>
      <c r="H18" s="7" t="s">
        <v>0</v>
      </c>
      <c r="I18" s="6" t="s">
        <v>67</v>
      </c>
      <c r="J18">
        <f>G18/15</f>
        <v>40000</v>
      </c>
    </row>
    <row r="19" spans="1:8" ht="12.75">
      <c r="A19" s="6" t="s">
        <v>7</v>
      </c>
      <c r="B19" s="6"/>
      <c r="C19" s="6"/>
      <c r="D19" s="6"/>
      <c r="E19" s="6"/>
      <c r="F19" s="6"/>
      <c r="H19" s="7"/>
    </row>
    <row r="20" spans="1:11" ht="12.75">
      <c r="A20" s="29" t="s">
        <v>102</v>
      </c>
      <c r="B20" s="7" t="s">
        <v>36</v>
      </c>
      <c r="C20" s="7"/>
      <c r="D20" s="7"/>
      <c r="E20" s="7"/>
      <c r="F20" s="7"/>
      <c r="G20" s="44">
        <v>1200000</v>
      </c>
      <c r="H20" s="29" t="s">
        <v>1</v>
      </c>
      <c r="I20" s="6" t="s">
        <v>67</v>
      </c>
      <c r="J20">
        <f>120000/18</f>
        <v>6666.666666666667</v>
      </c>
      <c r="K20" s="33"/>
    </row>
    <row r="21" spans="1:11" ht="12.75">
      <c r="A21" s="7"/>
      <c r="B21" s="7"/>
      <c r="C21" s="7"/>
      <c r="D21" s="7"/>
      <c r="E21" s="7"/>
      <c r="F21" s="7"/>
      <c r="G21" s="33"/>
      <c r="H21" s="29"/>
      <c r="I21" s="6"/>
      <c r="K21" s="33"/>
    </row>
    <row r="22" spans="1:9" ht="12.75">
      <c r="A22" s="6" t="s">
        <v>8</v>
      </c>
      <c r="B22" s="6"/>
      <c r="C22" s="6"/>
      <c r="D22" s="6"/>
      <c r="E22" s="6"/>
      <c r="F22" s="6"/>
      <c r="G22" s="6" t="s">
        <v>28</v>
      </c>
      <c r="H22" s="6"/>
      <c r="I22" s="7"/>
    </row>
    <row r="23" spans="1:9" ht="12.75">
      <c r="A23" s="6"/>
      <c r="B23" s="6"/>
      <c r="C23" s="6"/>
      <c r="D23" s="6"/>
      <c r="E23" s="6"/>
      <c r="F23" s="6"/>
      <c r="G23" s="6"/>
      <c r="H23" s="6"/>
      <c r="I23" s="7"/>
    </row>
    <row r="24" spans="1:9" ht="12.75">
      <c r="A24" s="6" t="s">
        <v>9</v>
      </c>
      <c r="B24" s="6"/>
      <c r="C24" s="6"/>
      <c r="D24" s="6"/>
      <c r="E24" s="6"/>
      <c r="F24" s="6"/>
      <c r="G24" s="6"/>
      <c r="H24" s="7"/>
      <c r="I24" s="7"/>
    </row>
    <row r="25" spans="1:12" ht="15">
      <c r="A25" s="6" t="s">
        <v>26</v>
      </c>
      <c r="B25" s="6"/>
      <c r="C25" s="6"/>
      <c r="D25" s="6"/>
      <c r="E25" s="6"/>
      <c r="F25" s="6"/>
      <c r="G25" s="6"/>
      <c r="H25" s="7"/>
      <c r="I25" s="7"/>
      <c r="L25" s="3"/>
    </row>
    <row r="26" spans="2:12" ht="15" hidden="1">
      <c r="B26" t="s">
        <v>61</v>
      </c>
      <c r="G26" s="47">
        <v>70000</v>
      </c>
      <c r="H26" t="s">
        <v>0</v>
      </c>
      <c r="I26" s="35" t="s">
        <v>67</v>
      </c>
      <c r="L26" s="3"/>
    </row>
    <row r="27" spans="2:12" ht="15">
      <c r="B27" t="s">
        <v>78</v>
      </c>
      <c r="G27" s="44">
        <v>600000</v>
      </c>
      <c r="I27" s="6" t="s">
        <v>67</v>
      </c>
      <c r="L27" s="3"/>
    </row>
    <row r="28" spans="1:9" ht="12.75" hidden="1">
      <c r="A28" s="7"/>
      <c r="B28" t="s">
        <v>63</v>
      </c>
      <c r="G28" s="33">
        <v>40000</v>
      </c>
      <c r="H28" t="s">
        <v>68</v>
      </c>
      <c r="I28" s="6" t="s">
        <v>67</v>
      </c>
    </row>
    <row r="29" spans="1:9" ht="12.75">
      <c r="A29" s="7"/>
      <c r="B29" s="30" t="s">
        <v>77</v>
      </c>
      <c r="C29" s="7"/>
      <c r="D29" s="7"/>
      <c r="E29" s="7"/>
      <c r="F29" s="7"/>
      <c r="G29" s="43">
        <v>40000</v>
      </c>
      <c r="I29" s="7"/>
    </row>
    <row r="30" spans="2:9" ht="12.75" hidden="1">
      <c r="B30" s="29" t="s">
        <v>75</v>
      </c>
      <c r="G30" s="33">
        <v>60000</v>
      </c>
      <c r="H30" s="7"/>
      <c r="I30" s="7"/>
    </row>
    <row r="31" spans="2:9" ht="12.75" hidden="1">
      <c r="B31" s="29" t="s">
        <v>85</v>
      </c>
      <c r="G31" s="33">
        <v>80000</v>
      </c>
      <c r="H31" s="7" t="s">
        <v>86</v>
      </c>
      <c r="I31" t="s">
        <v>103</v>
      </c>
    </row>
    <row r="32" spans="2:9" ht="12.75" hidden="1">
      <c r="B32" s="29" t="s">
        <v>87</v>
      </c>
      <c r="E32" s="7"/>
      <c r="F32" s="7"/>
      <c r="G32" s="18">
        <v>60000</v>
      </c>
      <c r="H32" s="7" t="s">
        <v>3</v>
      </c>
      <c r="I32" t="s">
        <v>103</v>
      </c>
    </row>
    <row r="33" spans="2:11" ht="12.75" hidden="1">
      <c r="B33" s="29" t="s">
        <v>88</v>
      </c>
      <c r="G33" s="33">
        <v>40000</v>
      </c>
      <c r="H33" s="29" t="s">
        <v>3</v>
      </c>
      <c r="K33" s="33"/>
    </row>
    <row r="34" spans="2:9" ht="12.75">
      <c r="B34" s="29" t="s">
        <v>111</v>
      </c>
      <c r="G34" s="44">
        <v>150000</v>
      </c>
      <c r="H34" s="29" t="s">
        <v>104</v>
      </c>
      <c r="I34" s="33"/>
    </row>
    <row r="35" spans="2:9" ht="12.75">
      <c r="B35" s="29" t="s">
        <v>112</v>
      </c>
      <c r="G35" s="44">
        <v>80000</v>
      </c>
      <c r="H35" s="29" t="s">
        <v>104</v>
      </c>
      <c r="I35" s="33"/>
    </row>
    <row r="36" spans="2:9" ht="12.75">
      <c r="B36" s="29"/>
      <c r="G36" s="44"/>
      <c r="H36" s="29" t="s">
        <v>104</v>
      </c>
      <c r="I36" s="33"/>
    </row>
    <row r="37" spans="2:9" ht="12.75">
      <c r="B37" s="29" t="s">
        <v>106</v>
      </c>
      <c r="G37" s="44" t="s">
        <v>107</v>
      </c>
      <c r="H37" s="29" t="s">
        <v>108</v>
      </c>
      <c r="I37" s="33"/>
    </row>
    <row r="38" spans="2:9" ht="12.75">
      <c r="B38" s="29" t="s">
        <v>109</v>
      </c>
      <c r="G38" s="44">
        <v>110000</v>
      </c>
      <c r="H38" s="29" t="s">
        <v>110</v>
      </c>
      <c r="I38" s="33"/>
    </row>
    <row r="39" spans="2:9" ht="12.75">
      <c r="B39" s="29" t="s">
        <v>113</v>
      </c>
      <c r="G39" s="44" t="s">
        <v>114</v>
      </c>
      <c r="H39" s="29"/>
      <c r="I39" s="33"/>
    </row>
    <row r="40" spans="5:11" ht="13.5" thickBot="1">
      <c r="E40" s="36" t="s">
        <v>79</v>
      </c>
      <c r="F40" s="37"/>
      <c r="G40" s="38">
        <f>SUM(G6:G20)-G14+SUM(G26:G33)</f>
        <v>6690000</v>
      </c>
      <c r="H40" t="s">
        <v>98</v>
      </c>
      <c r="I40" s="33">
        <f>G6+G9+G11+G16+G18+G20+G26+G27+G28+I34</f>
        <v>4510000</v>
      </c>
      <c r="K40" s="33"/>
    </row>
    <row r="41" spans="7:9" ht="14.25" thickBot="1" thickTop="1">
      <c r="G41" s="44">
        <f>G16+G18+G20+G27+G7+G9+G29+G34+G13+G38+G35</f>
        <v>4430000</v>
      </c>
      <c r="H41" t="s">
        <v>99</v>
      </c>
      <c r="I41" s="33">
        <f>G7+G8+G10+G12+G29+G30+G31+G32+G33</f>
        <v>2180000</v>
      </c>
    </row>
    <row r="42" spans="1:9" ht="12.75">
      <c r="A42" s="20" t="s">
        <v>69</v>
      </c>
      <c r="B42" s="23"/>
      <c r="C42" s="23"/>
      <c r="D42" s="23"/>
      <c r="E42" s="23"/>
      <c r="F42" s="23"/>
      <c r="G42" s="23"/>
      <c r="H42" s="23"/>
      <c r="I42" s="24"/>
    </row>
    <row r="43" spans="1:9" ht="12.75">
      <c r="A43" s="27" t="s">
        <v>25</v>
      </c>
      <c r="B43" s="6"/>
      <c r="C43" s="6"/>
      <c r="D43" s="6"/>
      <c r="E43" s="7"/>
      <c r="F43" s="7"/>
      <c r="G43" s="7"/>
      <c r="H43" s="7"/>
      <c r="I43" s="26"/>
    </row>
    <row r="44" spans="1:9" ht="12.75">
      <c r="A44" s="25"/>
      <c r="B44" s="7"/>
      <c r="C44" s="7"/>
      <c r="D44" s="7"/>
      <c r="E44" s="7"/>
      <c r="F44" s="7"/>
      <c r="G44" s="7"/>
      <c r="H44" s="7"/>
      <c r="I44" s="26"/>
    </row>
    <row r="45" spans="1:9" ht="12.75">
      <c r="A45" s="31" t="s">
        <v>19</v>
      </c>
      <c r="B45" s="21"/>
      <c r="C45" s="21"/>
      <c r="D45" s="21"/>
      <c r="E45" s="21"/>
      <c r="F45" s="21"/>
      <c r="G45" s="7"/>
      <c r="H45" s="7"/>
      <c r="I45" s="26"/>
    </row>
    <row r="46" spans="1:9" ht="12.75">
      <c r="A46" s="27" t="s">
        <v>29</v>
      </c>
      <c r="B46" s="7"/>
      <c r="C46" s="7"/>
      <c r="D46" s="7"/>
      <c r="E46" s="7"/>
      <c r="F46" s="7"/>
      <c r="G46" s="7"/>
      <c r="H46" s="7"/>
      <c r="I46" s="26"/>
    </row>
    <row r="47" spans="1:9" ht="12.75">
      <c r="A47" s="25"/>
      <c r="B47" s="7" t="s">
        <v>51</v>
      </c>
      <c r="C47" s="7"/>
      <c r="D47" s="7"/>
      <c r="E47" s="7"/>
      <c r="F47" s="18">
        <v>600000</v>
      </c>
      <c r="G47" s="7"/>
      <c r="H47" s="7" t="s">
        <v>0</v>
      </c>
      <c r="I47" s="26"/>
    </row>
    <row r="48" spans="1:9" ht="12.75">
      <c r="A48" s="25"/>
      <c r="B48" s="6" t="s">
        <v>52</v>
      </c>
      <c r="C48" s="7"/>
      <c r="D48" s="7"/>
      <c r="E48" s="7"/>
      <c r="F48" s="18">
        <v>600000</v>
      </c>
      <c r="G48" s="7"/>
      <c r="H48" s="7" t="s">
        <v>0</v>
      </c>
      <c r="I48" s="26"/>
    </row>
    <row r="49" spans="1:9" ht="12.75">
      <c r="A49" s="25"/>
      <c r="B49" s="7" t="s">
        <v>53</v>
      </c>
      <c r="C49" s="7"/>
      <c r="D49" s="7"/>
      <c r="E49" s="7"/>
      <c r="F49" s="18">
        <v>300000</v>
      </c>
      <c r="G49" s="7"/>
      <c r="H49" s="7" t="s">
        <v>0</v>
      </c>
      <c r="I49" s="26"/>
    </row>
    <row r="50" spans="1:9" ht="12.75">
      <c r="A50" s="25"/>
      <c r="B50" s="7" t="s">
        <v>54</v>
      </c>
      <c r="C50" s="7"/>
      <c r="D50" s="7"/>
      <c r="E50" s="7"/>
      <c r="F50" s="18"/>
      <c r="G50" s="7"/>
      <c r="H50" s="7"/>
      <c r="I50" s="26"/>
    </row>
    <row r="51" spans="1:9" ht="12.75">
      <c r="A51" s="25"/>
      <c r="B51" s="7"/>
      <c r="C51" s="7" t="s">
        <v>46</v>
      </c>
      <c r="D51" s="7"/>
      <c r="E51" s="7"/>
      <c r="F51" s="18">
        <v>160000</v>
      </c>
      <c r="G51" s="7"/>
      <c r="H51" s="7" t="s">
        <v>1</v>
      </c>
      <c r="I51" s="26"/>
    </row>
    <row r="52" spans="1:9" ht="12.75">
      <c r="A52" s="25"/>
      <c r="B52" s="7"/>
      <c r="C52" s="7" t="s">
        <v>47</v>
      </c>
      <c r="D52" s="7"/>
      <c r="E52" s="7"/>
      <c r="F52" s="18">
        <v>540000</v>
      </c>
      <c r="G52" s="7"/>
      <c r="H52" s="7" t="s">
        <v>1</v>
      </c>
      <c r="I52" s="26"/>
    </row>
    <row r="53" spans="1:9" ht="12.75">
      <c r="A53" s="25"/>
      <c r="B53" s="7"/>
      <c r="C53" s="7" t="s">
        <v>48</v>
      </c>
      <c r="D53" s="7"/>
      <c r="E53" s="7"/>
      <c r="F53" s="18">
        <v>320000</v>
      </c>
      <c r="G53" s="7"/>
      <c r="H53" s="7" t="s">
        <v>1</v>
      </c>
      <c r="I53" s="26"/>
    </row>
    <row r="54" spans="1:9" ht="12.75">
      <c r="A54" s="25"/>
      <c r="B54" s="7"/>
      <c r="C54" s="7"/>
      <c r="D54" s="7"/>
      <c r="E54" s="7"/>
      <c r="F54" s="18"/>
      <c r="G54" s="7"/>
      <c r="H54" s="7"/>
      <c r="I54" s="26"/>
    </row>
    <row r="55" spans="1:9" ht="12.75">
      <c r="A55" s="27" t="s">
        <v>30</v>
      </c>
      <c r="B55" s="7"/>
      <c r="C55" s="7"/>
      <c r="D55" s="7"/>
      <c r="E55" s="7"/>
      <c r="F55" s="7"/>
      <c r="G55" s="7"/>
      <c r="H55" s="7"/>
      <c r="I55" s="26"/>
    </row>
    <row r="56" spans="1:9" ht="12.75">
      <c r="A56" s="25"/>
      <c r="B56" s="7"/>
      <c r="C56" s="7" t="s">
        <v>55</v>
      </c>
      <c r="D56" s="7"/>
      <c r="E56" s="7"/>
      <c r="F56" s="18">
        <v>70000</v>
      </c>
      <c r="G56" s="7"/>
      <c r="H56" s="7" t="s">
        <v>0</v>
      </c>
      <c r="I56" s="26"/>
    </row>
    <row r="58" spans="1:9" ht="12.75">
      <c r="A58" s="27" t="s">
        <v>81</v>
      </c>
      <c r="B58" s="7"/>
      <c r="C58" s="7"/>
      <c r="D58" s="7"/>
      <c r="E58" s="7"/>
      <c r="F58" s="7"/>
      <c r="G58" s="7"/>
      <c r="H58" s="7"/>
      <c r="I58" s="26"/>
    </row>
    <row r="59" spans="2:9" ht="12.75">
      <c r="B59" s="27" t="s">
        <v>31</v>
      </c>
      <c r="C59" s="7"/>
      <c r="D59" s="7"/>
      <c r="E59" s="7"/>
      <c r="F59" s="7"/>
      <c r="G59" s="7"/>
      <c r="H59" s="7"/>
      <c r="I59" s="26"/>
    </row>
    <row r="60" spans="2:9" ht="12.75">
      <c r="B60" s="25"/>
      <c r="C60" s="7" t="s">
        <v>56</v>
      </c>
      <c r="D60" s="7"/>
      <c r="E60" s="7"/>
      <c r="F60" s="18">
        <v>600000</v>
      </c>
      <c r="G60" s="7"/>
      <c r="H60" s="7" t="s">
        <v>2</v>
      </c>
      <c r="I60" s="26"/>
    </row>
    <row r="61" ht="12.75">
      <c r="I61" s="26"/>
    </row>
    <row r="62" spans="1:9" ht="12.75">
      <c r="A62" s="27" t="s">
        <v>57</v>
      </c>
      <c r="B62" s="7"/>
      <c r="C62" s="7"/>
      <c r="D62" s="7"/>
      <c r="E62" s="7"/>
      <c r="F62" s="7"/>
      <c r="G62" s="7"/>
      <c r="H62" s="7"/>
      <c r="I62" s="26"/>
    </row>
    <row r="63" spans="1:9" ht="12.75">
      <c r="A63" s="25"/>
      <c r="B63" s="7" t="s">
        <v>58</v>
      </c>
      <c r="C63" s="7"/>
      <c r="D63" s="7"/>
      <c r="E63" s="7"/>
      <c r="F63" s="18">
        <v>100000</v>
      </c>
      <c r="G63" s="7"/>
      <c r="H63" s="7" t="s">
        <v>0</v>
      </c>
      <c r="I63" s="26"/>
    </row>
    <row r="64" spans="1:11" ht="12.75">
      <c r="A64" s="25"/>
      <c r="B64" s="7" t="s">
        <v>95</v>
      </c>
      <c r="C64" s="7"/>
      <c r="D64" s="7"/>
      <c r="E64" s="7"/>
      <c r="F64" s="18">
        <v>1000000</v>
      </c>
      <c r="G64" s="7"/>
      <c r="H64" s="7" t="s">
        <v>0</v>
      </c>
      <c r="I64" s="26"/>
      <c r="K64" s="33"/>
    </row>
    <row r="65" spans="1:9" ht="12.75">
      <c r="A65" s="25"/>
      <c r="B65" s="7"/>
      <c r="C65" s="7"/>
      <c r="D65" s="7"/>
      <c r="E65" s="7"/>
      <c r="F65" s="7"/>
      <c r="G65" s="7"/>
      <c r="H65" s="7"/>
      <c r="I65" s="26"/>
    </row>
    <row r="66" spans="1:9" ht="12.75">
      <c r="A66" s="31" t="s">
        <v>5</v>
      </c>
      <c r="B66" s="21"/>
      <c r="C66" s="21"/>
      <c r="D66" s="21"/>
      <c r="E66" s="21"/>
      <c r="F66" s="21"/>
      <c r="G66" s="21"/>
      <c r="H66" s="7"/>
      <c r="I66" s="26"/>
    </row>
    <row r="67" spans="1:9" ht="12.75">
      <c r="A67" s="27" t="s">
        <v>65</v>
      </c>
      <c r="B67" s="7"/>
      <c r="C67" s="7"/>
      <c r="D67" s="7"/>
      <c r="E67" s="7"/>
      <c r="F67" s="7"/>
      <c r="G67" s="7"/>
      <c r="H67" s="7"/>
      <c r="I67" s="26"/>
    </row>
    <row r="68" spans="1:11" ht="12.75">
      <c r="A68" s="25"/>
      <c r="B68" s="7" t="s">
        <v>64</v>
      </c>
      <c r="C68" s="7"/>
      <c r="D68" s="7"/>
      <c r="E68" s="7"/>
      <c r="F68" s="18">
        <v>50000</v>
      </c>
      <c r="G68" s="7"/>
      <c r="H68" s="7" t="s">
        <v>43</v>
      </c>
      <c r="I68" s="26"/>
      <c r="K68" s="18"/>
    </row>
    <row r="69" ht="12.75">
      <c r="I69" s="26"/>
    </row>
    <row r="70" spans="1:14" ht="12.75">
      <c r="A70" s="1" t="s">
        <v>91</v>
      </c>
      <c r="B70" s="1"/>
      <c r="C70" s="1"/>
      <c r="D70" s="1"/>
      <c r="E70" s="1"/>
      <c r="F70" s="1"/>
      <c r="G70" s="1"/>
      <c r="I70" s="26"/>
      <c r="K70" s="4"/>
      <c r="N70" s="4"/>
    </row>
    <row r="71" spans="1:9" ht="12.75">
      <c r="A71" s="1" t="s">
        <v>89</v>
      </c>
      <c r="B71" s="1"/>
      <c r="C71" s="1"/>
      <c r="D71" s="1"/>
      <c r="E71" s="1"/>
      <c r="F71" s="1"/>
      <c r="G71" s="1"/>
      <c r="I71" s="26"/>
    </row>
    <row r="72" spans="1:9" ht="12.75">
      <c r="A72" s="25"/>
      <c r="B72" s="7" t="s">
        <v>90</v>
      </c>
      <c r="C72" s="7"/>
      <c r="D72" s="7"/>
      <c r="E72" s="7"/>
      <c r="F72" s="7" t="s">
        <v>92</v>
      </c>
      <c r="G72" s="7"/>
      <c r="H72" s="7"/>
      <c r="I72" s="26"/>
    </row>
    <row r="73" spans="9:11" ht="15">
      <c r="I73" s="26"/>
      <c r="K73" s="5"/>
    </row>
    <row r="74" spans="1:11" ht="15">
      <c r="A74" s="27" t="s">
        <v>39</v>
      </c>
      <c r="B74" s="7"/>
      <c r="C74" s="7"/>
      <c r="D74" s="7"/>
      <c r="E74" s="7"/>
      <c r="F74" s="7"/>
      <c r="G74" s="7"/>
      <c r="H74" s="7"/>
      <c r="I74" s="26"/>
      <c r="K74" s="3"/>
    </row>
    <row r="75" spans="1:11" ht="15">
      <c r="A75" s="25"/>
      <c r="B75" s="7" t="s">
        <v>66</v>
      </c>
      <c r="C75" s="7"/>
      <c r="D75" s="7"/>
      <c r="E75" s="7"/>
      <c r="F75" s="18">
        <v>40000</v>
      </c>
      <c r="G75" s="7"/>
      <c r="H75" s="7" t="s">
        <v>3</v>
      </c>
      <c r="I75" s="26"/>
      <c r="K75" s="3"/>
    </row>
    <row r="76" spans="1:11" ht="15">
      <c r="A76" s="25"/>
      <c r="B76" s="7" t="s">
        <v>94</v>
      </c>
      <c r="C76" s="7"/>
      <c r="D76" s="7"/>
      <c r="E76" s="7"/>
      <c r="F76" s="18">
        <v>40000</v>
      </c>
      <c r="G76" s="7"/>
      <c r="H76" s="7" t="s">
        <v>3</v>
      </c>
      <c r="I76" s="26"/>
      <c r="K76" s="3"/>
    </row>
    <row r="77" spans="1:11" ht="15">
      <c r="A77" s="25"/>
      <c r="B77" s="7" t="s">
        <v>40</v>
      </c>
      <c r="C77" s="7"/>
      <c r="D77" s="7"/>
      <c r="E77" s="7"/>
      <c r="F77" s="18">
        <v>90000</v>
      </c>
      <c r="G77" s="7"/>
      <c r="H77" s="7" t="s">
        <v>41</v>
      </c>
      <c r="I77" s="26"/>
      <c r="K77" s="5"/>
    </row>
    <row r="78" spans="1:11" ht="15">
      <c r="A78" s="27" t="s">
        <v>93</v>
      </c>
      <c r="B78" s="7"/>
      <c r="C78" s="7"/>
      <c r="D78" s="7"/>
      <c r="I78" s="26"/>
      <c r="K78" s="3"/>
    </row>
    <row r="79" spans="1:11" ht="15">
      <c r="A79" s="25" t="s">
        <v>97</v>
      </c>
      <c r="B79" s="7"/>
      <c r="C79" s="7"/>
      <c r="D79" s="7"/>
      <c r="E79" s="7"/>
      <c r="F79" s="18">
        <v>200000</v>
      </c>
      <c r="G79" s="7"/>
      <c r="H79" s="7"/>
      <c r="I79" s="26"/>
      <c r="K79" s="3"/>
    </row>
    <row r="80" spans="1:11" ht="15">
      <c r="A80" t="s">
        <v>96</v>
      </c>
      <c r="E80" s="7"/>
      <c r="F80" s="33">
        <v>200000</v>
      </c>
      <c r="G80" s="7"/>
      <c r="H80" s="7"/>
      <c r="I80" s="26"/>
      <c r="K80" s="41"/>
    </row>
    <row r="81" spans="1:11" ht="15">
      <c r="A81" s="25"/>
      <c r="B81" s="7"/>
      <c r="C81" s="7"/>
      <c r="D81" s="7"/>
      <c r="E81" s="7"/>
      <c r="F81" s="7"/>
      <c r="G81" s="7"/>
      <c r="H81" s="7"/>
      <c r="I81" s="26"/>
      <c r="K81" s="5"/>
    </row>
    <row r="82" spans="1:11" ht="15" thickBot="1">
      <c r="A82" s="28"/>
      <c r="B82" s="19" t="s">
        <v>32</v>
      </c>
      <c r="C82" s="19"/>
      <c r="D82" s="10"/>
      <c r="F82" s="33">
        <f>SUM(F47:F53,F56:F60,F63:F64,F68,F75:F80)</f>
        <v>4910000</v>
      </c>
      <c r="G82" s="22" t="s">
        <v>42</v>
      </c>
      <c r="I82" s="10"/>
      <c r="K82" s="41"/>
    </row>
    <row r="83" ht="15">
      <c r="K83" s="3"/>
    </row>
    <row r="84" spans="1:11" ht="15">
      <c r="A84" s="1" t="s">
        <v>33</v>
      </c>
      <c r="B84" s="1"/>
      <c r="C84" s="1"/>
      <c r="D84" s="1"/>
      <c r="E84" s="1"/>
      <c r="F84" s="1"/>
      <c r="K84" s="5"/>
    </row>
    <row r="85" spans="1:9" ht="12.75">
      <c r="A85" s="39" t="s">
        <v>18</v>
      </c>
      <c r="B85" s="39"/>
      <c r="C85" s="39"/>
      <c r="D85" s="39"/>
      <c r="E85" s="39"/>
      <c r="F85" s="39"/>
      <c r="G85" s="39"/>
      <c r="H85" s="39"/>
      <c r="I85" s="2"/>
    </row>
    <row r="86" spans="1:8" ht="12.75">
      <c r="A86" s="39" t="s">
        <v>21</v>
      </c>
      <c r="B86" s="39"/>
      <c r="C86" s="39"/>
      <c r="D86" s="39"/>
      <c r="E86" s="39"/>
      <c r="F86" s="39"/>
      <c r="G86" s="39"/>
      <c r="H86" s="39"/>
    </row>
    <row r="87" spans="1:8" ht="12.75">
      <c r="A87" s="39" t="s">
        <v>23</v>
      </c>
      <c r="B87" s="39"/>
      <c r="C87" s="39"/>
      <c r="D87" s="39"/>
      <c r="E87" s="39"/>
      <c r="F87" s="39"/>
      <c r="G87" s="39"/>
      <c r="H87" s="39"/>
    </row>
    <row r="88" spans="1:21" ht="12.75">
      <c r="A88" s="39" t="s">
        <v>22</v>
      </c>
      <c r="B88" s="39"/>
      <c r="C88" s="39"/>
      <c r="D88" s="39"/>
      <c r="E88" s="39"/>
      <c r="F88" s="39"/>
      <c r="G88" s="39"/>
      <c r="H88" s="39"/>
      <c r="U88" t="s">
        <v>3</v>
      </c>
    </row>
    <row r="89" spans="1:8" ht="12.75">
      <c r="A89" s="39"/>
      <c r="B89" s="39"/>
      <c r="C89" s="39"/>
      <c r="D89" s="39"/>
      <c r="E89" s="39"/>
      <c r="F89" s="39"/>
      <c r="G89" s="39"/>
      <c r="H89" s="39"/>
    </row>
    <row r="90" ht="12.75">
      <c r="A90" s="2" t="s">
        <v>62</v>
      </c>
    </row>
    <row r="91" spans="1:7" ht="12.75">
      <c r="A91" s="7" t="s">
        <v>80</v>
      </c>
      <c r="B91" s="7"/>
      <c r="C91" s="7"/>
      <c r="D91" s="7"/>
      <c r="E91" s="7"/>
      <c r="F91" s="18">
        <v>200000</v>
      </c>
      <c r="G91" s="7"/>
    </row>
    <row r="92" spans="1:7" ht="12.75">
      <c r="A92" s="7" t="s">
        <v>10</v>
      </c>
      <c r="B92" s="7"/>
      <c r="C92" s="7"/>
      <c r="D92" s="7"/>
      <c r="E92" s="7"/>
      <c r="F92" s="18">
        <v>60000</v>
      </c>
      <c r="G92" s="7"/>
    </row>
    <row r="93" ht="12.75">
      <c r="G93" s="7"/>
    </row>
    <row r="94" ht="12.75">
      <c r="A94" s="2" t="s">
        <v>44</v>
      </c>
    </row>
    <row r="95" spans="1:6" ht="12.75">
      <c r="A95" s="39" t="s">
        <v>45</v>
      </c>
      <c r="F95" s="33">
        <v>90000</v>
      </c>
    </row>
    <row r="97" ht="12.75">
      <c r="A97" s="2" t="s">
        <v>17</v>
      </c>
    </row>
    <row r="99" spans="1:6" ht="12.75">
      <c r="A99" t="s">
        <v>84</v>
      </c>
      <c r="F99" s="33">
        <v>105000</v>
      </c>
    </row>
    <row r="101" ht="12.75">
      <c r="A101" s="2" t="s">
        <v>83</v>
      </c>
    </row>
    <row r="102" spans="1:7" ht="12.75">
      <c r="A102" s="39" t="s">
        <v>82</v>
      </c>
      <c r="B102" s="39"/>
      <c r="C102" s="39"/>
      <c r="D102" s="39"/>
      <c r="E102" s="39"/>
      <c r="F102" s="40">
        <v>140000</v>
      </c>
      <c r="G102" t="s">
        <v>3</v>
      </c>
    </row>
    <row r="103" spans="1:7" ht="12.75">
      <c r="A103" s="30" t="s">
        <v>59</v>
      </c>
      <c r="B103" s="30"/>
      <c r="C103" s="30"/>
      <c r="D103" s="30"/>
      <c r="F103" s="18">
        <v>40000</v>
      </c>
      <c r="G103" s="8" t="s">
        <v>37</v>
      </c>
    </row>
    <row r="104" spans="1:7" ht="12.75">
      <c r="A104" s="30" t="s">
        <v>38</v>
      </c>
      <c r="B104" s="30"/>
      <c r="C104" s="30"/>
      <c r="D104" s="30"/>
      <c r="F104" s="18">
        <v>25000</v>
      </c>
      <c r="G104" s="8" t="s">
        <v>37</v>
      </c>
    </row>
    <row r="105" spans="1:7" ht="12.75">
      <c r="A105" s="30" t="s">
        <v>60</v>
      </c>
      <c r="B105" s="30"/>
      <c r="C105" s="30"/>
      <c r="D105" s="30"/>
      <c r="F105" s="18">
        <v>54000</v>
      </c>
      <c r="G105" s="8" t="s">
        <v>37</v>
      </c>
    </row>
    <row r="107" spans="5:6" ht="12.75">
      <c r="E107" t="s">
        <v>79</v>
      </c>
      <c r="F107" s="33">
        <f>SUM(F91:F106)</f>
        <v>714000</v>
      </c>
    </row>
    <row r="116" spans="1:9" ht="12.75">
      <c r="A116" s="11" t="s">
        <v>16</v>
      </c>
      <c r="B116" s="12"/>
      <c r="C116" s="12"/>
      <c r="D116" s="12"/>
      <c r="E116" s="12"/>
      <c r="F116" s="12"/>
      <c r="G116" s="12"/>
      <c r="H116" s="12"/>
      <c r="I116" s="13"/>
    </row>
    <row r="117" spans="1:9" ht="12.75">
      <c r="A117" s="14" t="s">
        <v>12</v>
      </c>
      <c r="B117" s="8"/>
      <c r="C117" s="8"/>
      <c r="D117" s="8"/>
      <c r="E117" s="8"/>
      <c r="F117" s="8"/>
      <c r="G117" s="8"/>
      <c r="H117" s="7"/>
      <c r="I117" s="15"/>
    </row>
    <row r="118" spans="1:9" ht="12.75">
      <c r="A118" s="14" t="s">
        <v>13</v>
      </c>
      <c r="B118" s="8"/>
      <c r="C118" s="8"/>
      <c r="D118" s="8"/>
      <c r="E118" s="8"/>
      <c r="F118" s="8"/>
      <c r="G118" s="8"/>
      <c r="H118" s="7"/>
      <c r="I118" s="15"/>
    </row>
    <row r="119" spans="1:9" ht="12.75">
      <c r="A119" s="14" t="s">
        <v>14</v>
      </c>
      <c r="B119" s="8"/>
      <c r="C119" s="8"/>
      <c r="D119" s="8"/>
      <c r="E119" s="8"/>
      <c r="F119" s="8"/>
      <c r="G119" s="8"/>
      <c r="H119" s="7"/>
      <c r="I119" s="15"/>
    </row>
    <row r="120" spans="1:9" ht="12.75">
      <c r="A120" s="14" t="s">
        <v>15</v>
      </c>
      <c r="B120" s="8"/>
      <c r="C120" s="8"/>
      <c r="D120" s="8"/>
      <c r="E120" s="8"/>
      <c r="F120" s="8"/>
      <c r="G120" s="8"/>
      <c r="H120" s="7"/>
      <c r="I120" s="15"/>
    </row>
    <row r="121" spans="1:9" ht="12.75">
      <c r="A121" s="16" t="s">
        <v>24</v>
      </c>
      <c r="B121" s="9"/>
      <c r="C121" s="9"/>
      <c r="D121" s="9"/>
      <c r="E121" s="9"/>
      <c r="F121" s="9"/>
      <c r="G121" s="9"/>
      <c r="H121" s="10"/>
      <c r="I121" s="17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&amp;L&amp;"Arial,Lihavoitu"Helsingin kaupunki &amp;C&amp;D&amp;REhdotukset esitelty 1.9.09 
LASU ohjausryhmässä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7109375" style="0" customWidth="1"/>
    <col min="2" max="2" width="43.8515625" style="0" customWidth="1"/>
    <col min="3" max="4" width="8.8515625" style="0" hidden="1" customWidth="1"/>
    <col min="5" max="5" width="0" style="0" hidden="1" customWidth="1"/>
    <col min="7" max="9" width="10.140625" style="0" hidden="1" customWidth="1"/>
    <col min="10" max="10" width="11.00390625" style="0" customWidth="1"/>
    <col min="11" max="11" width="9.140625" style="0" hidden="1" customWidth="1"/>
    <col min="12" max="12" width="8.8515625" style="0" hidden="1" customWidth="1"/>
    <col min="13" max="13" width="7.421875" style="0" hidden="1" customWidth="1"/>
    <col min="14" max="15" width="8.8515625" style="0" hidden="1" customWidth="1"/>
    <col min="16" max="16" width="0" style="0" hidden="1" customWidth="1"/>
    <col min="17" max="17" width="9.140625" style="75" hidden="1" customWidth="1"/>
    <col min="18" max="19" width="0" style="75" hidden="1" customWidth="1"/>
    <col min="20" max="34" width="8.8515625" style="75" customWidth="1"/>
  </cols>
  <sheetData>
    <row r="1" ht="12.75">
      <c r="A1" s="39" t="s">
        <v>160</v>
      </c>
    </row>
    <row r="2" spans="1:5" ht="12.75">
      <c r="A2" s="39" t="s">
        <v>192</v>
      </c>
      <c r="B2" s="1"/>
      <c r="C2" s="1"/>
      <c r="D2" s="1"/>
      <c r="E2" s="1"/>
    </row>
    <row r="3" spans="1:15" ht="12.75" hidden="1">
      <c r="A3" s="48" t="s">
        <v>118</v>
      </c>
      <c r="B3" s="49" t="s">
        <v>115</v>
      </c>
      <c r="C3" s="50"/>
      <c r="D3" s="50"/>
      <c r="E3" s="50"/>
      <c r="F3" s="50"/>
      <c r="G3" s="78" t="s">
        <v>116</v>
      </c>
      <c r="H3" s="78" t="s">
        <v>117</v>
      </c>
      <c r="I3" s="78" t="s">
        <v>119</v>
      </c>
      <c r="J3" s="78" t="s">
        <v>119</v>
      </c>
      <c r="K3" s="50" t="s">
        <v>120</v>
      </c>
      <c r="L3" s="50" t="s">
        <v>124</v>
      </c>
      <c r="M3" s="51" t="s">
        <v>121</v>
      </c>
      <c r="N3" s="51"/>
      <c r="O3" s="51" t="s">
        <v>143</v>
      </c>
    </row>
    <row r="4" spans="1:12" s="75" customFormat="1" ht="12.75">
      <c r="A4" s="46"/>
      <c r="B4" s="84"/>
      <c r="C4" s="29"/>
      <c r="D4" s="29"/>
      <c r="E4" s="29"/>
      <c r="F4" s="29"/>
      <c r="G4" s="85"/>
      <c r="H4" s="85"/>
      <c r="I4" s="85"/>
      <c r="J4" s="85"/>
      <c r="K4" s="29"/>
      <c r="L4" s="29"/>
    </row>
    <row r="5" spans="1:12" s="75" customFormat="1" ht="12.75">
      <c r="A5" s="53" t="s">
        <v>174</v>
      </c>
      <c r="B5" s="84"/>
      <c r="C5" s="29"/>
      <c r="D5" s="29"/>
      <c r="E5" s="29"/>
      <c r="F5" s="29"/>
      <c r="G5" s="85"/>
      <c r="H5" s="85"/>
      <c r="I5" s="85"/>
      <c r="J5" s="85"/>
      <c r="K5" s="29"/>
      <c r="L5" s="29"/>
    </row>
    <row r="6" spans="1:12" s="75" customFormat="1" ht="12.75">
      <c r="A6" s="46"/>
      <c r="B6" s="84"/>
      <c r="C6" s="29"/>
      <c r="D6" s="29"/>
      <c r="E6" s="29"/>
      <c r="F6" s="29"/>
      <c r="G6" s="85"/>
      <c r="H6" s="85"/>
      <c r="I6" s="85"/>
      <c r="J6" s="85"/>
      <c r="K6" s="29"/>
      <c r="L6" s="29"/>
    </row>
    <row r="7" spans="1:19" s="75" customFormat="1" ht="12.75">
      <c r="A7" s="46" t="s">
        <v>153</v>
      </c>
      <c r="B7" s="84"/>
      <c r="C7" s="29"/>
      <c r="D7" s="29"/>
      <c r="E7" s="29"/>
      <c r="F7" s="29"/>
      <c r="G7" s="85"/>
      <c r="H7" s="85"/>
      <c r="I7" s="85"/>
      <c r="J7" s="85"/>
      <c r="K7" s="29"/>
      <c r="L7" s="29"/>
      <c r="R7" s="77" t="s">
        <v>158</v>
      </c>
      <c r="S7" s="77" t="s">
        <v>104</v>
      </c>
    </row>
    <row r="8" spans="1:19" s="75" customFormat="1" ht="12.75">
      <c r="A8" s="93" t="s">
        <v>138</v>
      </c>
      <c r="B8" s="94"/>
      <c r="C8" s="94"/>
      <c r="D8" s="94"/>
      <c r="E8" s="94"/>
      <c r="F8" s="94"/>
      <c r="G8" s="95"/>
      <c r="H8" s="95"/>
      <c r="I8" s="95"/>
      <c r="J8" s="96"/>
      <c r="K8" s="87"/>
      <c r="L8" s="87"/>
      <c r="M8" s="87"/>
      <c r="N8" s="88"/>
      <c r="Q8" s="47">
        <f>J9+J11+J14+J15+J17+J22+J23</f>
        <v>4105000</v>
      </c>
      <c r="R8" s="47">
        <f>J30+J35+J41+J42+J43+J44</f>
        <v>880000</v>
      </c>
      <c r="S8" s="47">
        <f>J29+J38+J39+J40</f>
        <v>410000</v>
      </c>
    </row>
    <row r="9" spans="1:15" ht="12.75">
      <c r="A9" s="30" t="s">
        <v>175</v>
      </c>
      <c r="B9" s="7" t="s">
        <v>164</v>
      </c>
      <c r="C9" s="7"/>
      <c r="D9" s="7"/>
      <c r="E9" s="7"/>
      <c r="F9" s="7"/>
      <c r="G9" s="45">
        <v>750000</v>
      </c>
      <c r="H9" s="45">
        <v>750000</v>
      </c>
      <c r="I9" s="33">
        <v>550000</v>
      </c>
      <c r="J9" s="33">
        <v>1110000</v>
      </c>
      <c r="K9" t="s">
        <v>122</v>
      </c>
      <c r="L9" s="7" t="s">
        <v>137</v>
      </c>
      <c r="M9" s="33">
        <f>G9/11</f>
        <v>68181.81818181818</v>
      </c>
      <c r="N9">
        <f>500000/M9</f>
        <v>7.333333333333334</v>
      </c>
      <c r="O9" t="s">
        <v>144</v>
      </c>
    </row>
    <row r="10" spans="1:18" s="75" customFormat="1" ht="12.75">
      <c r="A10" s="93" t="s">
        <v>139</v>
      </c>
      <c r="B10" s="94"/>
      <c r="C10" s="94"/>
      <c r="D10" s="94"/>
      <c r="E10" s="94"/>
      <c r="F10" s="94"/>
      <c r="G10" s="95"/>
      <c r="H10" s="95"/>
      <c r="I10" s="97"/>
      <c r="J10" s="98"/>
      <c r="K10" s="87" t="s">
        <v>122</v>
      </c>
      <c r="L10" s="87"/>
      <c r="M10" s="89"/>
      <c r="N10" s="88"/>
      <c r="R10" s="77" t="s">
        <v>159</v>
      </c>
    </row>
    <row r="11" spans="1:18" ht="12.75">
      <c r="A11" s="30" t="s">
        <v>176</v>
      </c>
      <c r="B11" s="53" t="s">
        <v>168</v>
      </c>
      <c r="C11" s="7"/>
      <c r="D11" s="7"/>
      <c r="E11" s="7"/>
      <c r="F11" s="7"/>
      <c r="G11" s="47">
        <v>600000</v>
      </c>
      <c r="H11" s="47">
        <v>600000</v>
      </c>
      <c r="I11" s="18">
        <v>550000</v>
      </c>
      <c r="J11" s="18">
        <v>550000</v>
      </c>
      <c r="K11" s="7" t="s">
        <v>122</v>
      </c>
      <c r="L11" s="30" t="s">
        <v>127</v>
      </c>
      <c r="M11" s="33">
        <f>G11/11</f>
        <v>54545.454545454544</v>
      </c>
      <c r="O11" t="s">
        <v>144</v>
      </c>
      <c r="R11" s="47">
        <f>J26+J27+J46+J48</f>
        <v>320000</v>
      </c>
    </row>
    <row r="12" spans="1:18" ht="12.75">
      <c r="A12" s="7"/>
      <c r="B12" s="53" t="s">
        <v>169</v>
      </c>
      <c r="C12" s="7"/>
      <c r="D12" s="7"/>
      <c r="E12" s="7"/>
      <c r="F12" s="7"/>
      <c r="G12" s="47"/>
      <c r="H12" s="47"/>
      <c r="I12" s="18"/>
      <c r="J12" s="18"/>
      <c r="K12" s="7"/>
      <c r="L12" s="30"/>
      <c r="M12" s="33"/>
      <c r="R12" s="47"/>
    </row>
    <row r="13" spans="1:14" s="75" customFormat="1" ht="12.75">
      <c r="A13" s="93" t="s">
        <v>140</v>
      </c>
      <c r="B13" s="94"/>
      <c r="C13" s="94"/>
      <c r="D13" s="94"/>
      <c r="E13" s="94"/>
      <c r="F13" s="94"/>
      <c r="G13" s="95"/>
      <c r="H13" s="95"/>
      <c r="I13" s="97"/>
      <c r="J13" s="98"/>
      <c r="K13" s="87" t="s">
        <v>122</v>
      </c>
      <c r="L13" s="87"/>
      <c r="M13" s="89"/>
      <c r="N13" s="88"/>
    </row>
    <row r="14" spans="1:15" ht="12.75">
      <c r="A14" s="30" t="s">
        <v>176</v>
      </c>
      <c r="B14" s="53" t="s">
        <v>170</v>
      </c>
      <c r="C14" s="7"/>
      <c r="D14" s="7"/>
      <c r="E14" s="7"/>
      <c r="F14" s="7"/>
      <c r="G14" s="47">
        <v>600000</v>
      </c>
      <c r="H14" s="47">
        <v>600000</v>
      </c>
      <c r="I14" s="47">
        <v>600000</v>
      </c>
      <c r="J14" s="47">
        <v>600000</v>
      </c>
      <c r="K14" s="7" t="s">
        <v>122</v>
      </c>
      <c r="L14" s="30" t="s">
        <v>127</v>
      </c>
      <c r="M14" s="33">
        <f>G14/15</f>
        <v>40000</v>
      </c>
      <c r="O14" t="s">
        <v>144</v>
      </c>
    </row>
    <row r="15" spans="1:15" ht="12.75">
      <c r="A15" s="7" t="s">
        <v>0</v>
      </c>
      <c r="B15" s="53" t="s">
        <v>171</v>
      </c>
      <c r="G15" s="33">
        <v>100000</v>
      </c>
      <c r="H15" s="33">
        <v>100000</v>
      </c>
      <c r="I15" s="33">
        <v>100000</v>
      </c>
      <c r="J15" s="33">
        <v>100000</v>
      </c>
      <c r="K15" s="7" t="s">
        <v>122</v>
      </c>
      <c r="L15" s="29" t="s">
        <v>146</v>
      </c>
      <c r="N15" s="52"/>
      <c r="O15" t="s">
        <v>147</v>
      </c>
    </row>
    <row r="16" spans="1:14" s="75" customFormat="1" ht="12.75">
      <c r="A16" s="93" t="s">
        <v>141</v>
      </c>
      <c r="B16" s="94"/>
      <c r="C16" s="94"/>
      <c r="D16" s="94"/>
      <c r="E16" s="94"/>
      <c r="F16" s="94"/>
      <c r="G16" s="95"/>
      <c r="H16" s="95"/>
      <c r="I16" s="95"/>
      <c r="J16" s="98"/>
      <c r="K16" s="87" t="s">
        <v>122</v>
      </c>
      <c r="L16" s="87"/>
      <c r="M16" s="89"/>
      <c r="N16" s="47"/>
    </row>
    <row r="17" spans="1:23" ht="12.75">
      <c r="A17" s="53" t="s">
        <v>177</v>
      </c>
      <c r="B17" s="30" t="s">
        <v>162</v>
      </c>
      <c r="C17" s="7"/>
      <c r="D17" s="7"/>
      <c r="E17" s="7"/>
      <c r="F17" s="7"/>
      <c r="G17" s="47">
        <v>1120000</v>
      </c>
      <c r="H17" s="47">
        <v>1120000</v>
      </c>
      <c r="I17" s="47">
        <v>1120000</v>
      </c>
      <c r="J17" s="47">
        <v>1120000</v>
      </c>
      <c r="K17" s="29" t="s">
        <v>122</v>
      </c>
      <c r="L17" s="30" t="s">
        <v>127</v>
      </c>
      <c r="M17" s="33">
        <f>120000/18</f>
        <v>6666.666666666667</v>
      </c>
      <c r="N17" s="33"/>
      <c r="O17" t="s">
        <v>144</v>
      </c>
      <c r="W17" s="53"/>
    </row>
    <row r="18" spans="1:14" ht="12.75" hidden="1">
      <c r="A18" s="29"/>
      <c r="B18" s="57"/>
      <c r="C18" s="55"/>
      <c r="D18" s="55"/>
      <c r="E18" s="55"/>
      <c r="F18" s="56"/>
      <c r="G18" s="47"/>
      <c r="H18" s="56"/>
      <c r="I18" s="56"/>
      <c r="J18" s="56"/>
      <c r="K18" s="29"/>
      <c r="L18" s="6"/>
      <c r="M18" s="33"/>
      <c r="N18" s="33"/>
    </row>
    <row r="19" spans="1:14" ht="12.75" hidden="1">
      <c r="A19" s="29"/>
      <c r="B19" s="57"/>
      <c r="C19" s="55"/>
      <c r="D19" s="55"/>
      <c r="E19" s="55"/>
      <c r="F19" s="56"/>
      <c r="G19" s="47"/>
      <c r="H19" s="56"/>
      <c r="I19" s="56"/>
      <c r="J19" s="56"/>
      <c r="K19" s="29"/>
      <c r="L19" s="6"/>
      <c r="M19" s="33"/>
      <c r="N19" s="33"/>
    </row>
    <row r="20" spans="1:14" ht="12.75" hidden="1">
      <c r="A20" s="29"/>
      <c r="B20" s="57"/>
      <c r="C20" s="55"/>
      <c r="D20" s="55"/>
      <c r="E20" s="55"/>
      <c r="F20" s="56"/>
      <c r="G20" s="47"/>
      <c r="H20" s="56"/>
      <c r="I20" s="56"/>
      <c r="J20" s="56"/>
      <c r="K20" s="29"/>
      <c r="L20" s="6"/>
      <c r="M20" s="33"/>
      <c r="N20" s="33"/>
    </row>
    <row r="21" spans="1:15" ht="12.75" hidden="1">
      <c r="A21" s="29"/>
      <c r="B21" s="57"/>
      <c r="C21" s="55"/>
      <c r="D21" s="55"/>
      <c r="E21" s="55"/>
      <c r="F21" s="56"/>
      <c r="G21" s="47"/>
      <c r="H21" s="56"/>
      <c r="I21" s="56"/>
      <c r="J21" s="56"/>
      <c r="K21" s="29"/>
      <c r="L21" s="6"/>
      <c r="M21" s="33"/>
      <c r="N21" t="s">
        <v>128</v>
      </c>
      <c r="O21" t="s">
        <v>144</v>
      </c>
    </row>
    <row r="22" spans="1:15" ht="12.75">
      <c r="A22" s="30" t="s">
        <v>175</v>
      </c>
      <c r="B22" s="39" t="s">
        <v>163</v>
      </c>
      <c r="C22" s="7"/>
      <c r="D22" s="7"/>
      <c r="E22" s="7"/>
      <c r="F22" s="7"/>
      <c r="G22" s="47">
        <v>300000</v>
      </c>
      <c r="H22" s="47">
        <v>300000</v>
      </c>
      <c r="I22" s="47">
        <v>300000</v>
      </c>
      <c r="J22" s="47">
        <v>300000</v>
      </c>
      <c r="K22" t="s">
        <v>122</v>
      </c>
      <c r="L22" s="74" t="s">
        <v>127</v>
      </c>
      <c r="M22" s="33">
        <f>G22/6</f>
        <v>50000</v>
      </c>
      <c r="N22" s="73"/>
      <c r="O22" t="s">
        <v>144</v>
      </c>
    </row>
    <row r="23" spans="1:34" s="65" customFormat="1" ht="12.75">
      <c r="A23" s="53" t="s">
        <v>178</v>
      </c>
      <c r="B23" s="39" t="s">
        <v>161</v>
      </c>
      <c r="C23"/>
      <c r="D23"/>
      <c r="E23"/>
      <c r="F23"/>
      <c r="G23" s="47">
        <f>165000+50000+110000+60000</f>
        <v>385000</v>
      </c>
      <c r="H23" s="47">
        <f>165000+50000+110000</f>
        <v>325000</v>
      </c>
      <c r="I23" s="47">
        <f>165000+50000+110000</f>
        <v>325000</v>
      </c>
      <c r="J23" s="47">
        <f>165000+50000+110000</f>
        <v>325000</v>
      </c>
      <c r="K23" s="29" t="s">
        <v>122</v>
      </c>
      <c r="L23" s="33"/>
      <c r="M23" s="33">
        <f>165000/3</f>
        <v>55000</v>
      </c>
      <c r="N23" s="4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</row>
    <row r="24" spans="1:17" s="75" customFormat="1" ht="12.75">
      <c r="A24" s="46" t="s">
        <v>154</v>
      </c>
      <c r="B24" s="46"/>
      <c r="G24" s="47"/>
      <c r="H24" s="47"/>
      <c r="I24" s="47"/>
      <c r="J24" s="47"/>
      <c r="K24" s="29"/>
      <c r="L24" s="47"/>
      <c r="M24" s="47"/>
      <c r="N24" s="47"/>
      <c r="Q24" s="47">
        <f>J26+J27+J28+J29+J30</f>
        <v>380000</v>
      </c>
    </row>
    <row r="25" spans="1:14" s="75" customFormat="1" ht="12.75">
      <c r="A25" s="93" t="s">
        <v>142</v>
      </c>
      <c r="B25" s="99"/>
      <c r="C25" s="100"/>
      <c r="D25" s="100"/>
      <c r="E25" s="100"/>
      <c r="F25" s="101"/>
      <c r="G25" s="97"/>
      <c r="H25" s="101"/>
      <c r="I25" s="101"/>
      <c r="J25" s="102"/>
      <c r="K25" s="87"/>
      <c r="L25" s="86"/>
      <c r="M25" s="47"/>
      <c r="N25" s="76" t="s">
        <v>103</v>
      </c>
    </row>
    <row r="26" spans="1:18" ht="12.75">
      <c r="A26" s="53" t="s">
        <v>179</v>
      </c>
      <c r="B26" s="39" t="s">
        <v>166</v>
      </c>
      <c r="C26" s="75"/>
      <c r="D26" s="75"/>
      <c r="E26" s="75"/>
      <c r="F26" s="75"/>
      <c r="G26" s="47">
        <v>80000</v>
      </c>
      <c r="H26" s="47">
        <v>80000</v>
      </c>
      <c r="I26" s="47">
        <v>80000</v>
      </c>
      <c r="J26" s="45">
        <v>80000</v>
      </c>
      <c r="K26" s="29" t="s">
        <v>122</v>
      </c>
      <c r="L26" s="33"/>
      <c r="M26" s="33"/>
      <c r="N26" s="73" t="s">
        <v>103</v>
      </c>
      <c r="O26" t="s">
        <v>144</v>
      </c>
      <c r="R26" s="47">
        <f>J26+J27+J48</f>
        <v>210000</v>
      </c>
    </row>
    <row r="27" spans="1:15" ht="12.75">
      <c r="A27" s="53" t="s">
        <v>179</v>
      </c>
      <c r="B27" s="53" t="s">
        <v>167</v>
      </c>
      <c r="C27" s="75"/>
      <c r="D27" s="75"/>
      <c r="E27" s="75"/>
      <c r="F27" s="75"/>
      <c r="G27" s="47">
        <v>50000</v>
      </c>
      <c r="H27" s="47">
        <v>50000</v>
      </c>
      <c r="I27" s="47">
        <v>50000</v>
      </c>
      <c r="J27" s="45">
        <v>50000</v>
      </c>
      <c r="K27" s="29" t="s">
        <v>122</v>
      </c>
      <c r="L27" s="33"/>
      <c r="M27" s="33"/>
      <c r="N27" s="73" t="s">
        <v>103</v>
      </c>
      <c r="O27" t="s">
        <v>144</v>
      </c>
    </row>
    <row r="28" spans="1:15" s="75" customFormat="1" ht="12.75">
      <c r="A28" s="53" t="s">
        <v>180</v>
      </c>
      <c r="B28" s="53" t="s">
        <v>165</v>
      </c>
      <c r="G28" s="47">
        <v>120000</v>
      </c>
      <c r="H28" s="47">
        <v>120000</v>
      </c>
      <c r="I28" s="47">
        <v>100000</v>
      </c>
      <c r="J28" s="45">
        <v>100000</v>
      </c>
      <c r="K28" s="29" t="s">
        <v>122</v>
      </c>
      <c r="L28" s="33"/>
      <c r="M28" s="33"/>
      <c r="N28" s="76" t="s">
        <v>103</v>
      </c>
      <c r="O28" t="s">
        <v>144</v>
      </c>
    </row>
    <row r="29" spans="1:15" s="75" customFormat="1" ht="12.75">
      <c r="A29" s="53" t="s">
        <v>181</v>
      </c>
      <c r="B29" s="53" t="s">
        <v>172</v>
      </c>
      <c r="G29" s="47">
        <v>100000</v>
      </c>
      <c r="H29" s="47">
        <v>100000</v>
      </c>
      <c r="I29" s="47">
        <v>100000</v>
      </c>
      <c r="J29" s="47">
        <v>100000</v>
      </c>
      <c r="K29" s="29" t="s">
        <v>122</v>
      </c>
      <c r="M29" s="47"/>
      <c r="N29" s="76" t="s">
        <v>103</v>
      </c>
      <c r="O29" t="s">
        <v>145</v>
      </c>
    </row>
    <row r="30" spans="1:16" s="75" customFormat="1" ht="12.75">
      <c r="A30" s="53" t="s">
        <v>182</v>
      </c>
      <c r="B30" s="29" t="s">
        <v>173</v>
      </c>
      <c r="G30" s="47">
        <v>50000</v>
      </c>
      <c r="H30" s="47">
        <v>50000</v>
      </c>
      <c r="I30" s="47">
        <v>50000</v>
      </c>
      <c r="J30" s="45">
        <v>50000</v>
      </c>
      <c r="K30" s="29" t="s">
        <v>122</v>
      </c>
      <c r="L30" s="47"/>
      <c r="M30" s="47"/>
      <c r="N30" s="76"/>
      <c r="O30" t="s">
        <v>145</v>
      </c>
      <c r="P30"/>
    </row>
    <row r="31" spans="1:14" s="75" customFormat="1" ht="12.75" hidden="1">
      <c r="A31" s="29"/>
      <c r="B31" s="29"/>
      <c r="G31" s="47"/>
      <c r="H31" s="47"/>
      <c r="I31" s="47"/>
      <c r="J31" s="45"/>
      <c r="K31" s="29"/>
      <c r="L31" s="47"/>
      <c r="M31" s="47"/>
      <c r="N31" s="76"/>
    </row>
    <row r="32" spans="1:15" ht="12.75" hidden="1">
      <c r="A32" s="29"/>
      <c r="B32" s="29"/>
      <c r="C32" s="75"/>
      <c r="D32" s="75"/>
      <c r="E32" s="75"/>
      <c r="F32" s="75"/>
      <c r="G32" s="47"/>
      <c r="H32" s="47"/>
      <c r="I32" s="47"/>
      <c r="J32" s="45"/>
      <c r="K32" s="29"/>
      <c r="L32" s="47"/>
      <c r="M32" s="47"/>
      <c r="N32" s="33"/>
      <c r="O32" s="75"/>
    </row>
    <row r="33" spans="1:13" s="75" customFormat="1" ht="12.75">
      <c r="A33" s="103" t="s">
        <v>151</v>
      </c>
      <c r="B33" s="104"/>
      <c r="C33" s="104"/>
      <c r="D33" s="104"/>
      <c r="E33" s="104"/>
      <c r="F33" s="104"/>
      <c r="G33" s="105"/>
      <c r="H33" s="104"/>
      <c r="I33" s="104"/>
      <c r="J33" s="106"/>
      <c r="K33" s="29" t="s">
        <v>122</v>
      </c>
      <c r="L33" s="46"/>
      <c r="M33" s="47"/>
    </row>
    <row r="34" spans="1:19" s="75" customFormat="1" ht="12.75">
      <c r="A34" s="107" t="s">
        <v>152</v>
      </c>
      <c r="B34" s="108"/>
      <c r="C34" s="108"/>
      <c r="D34" s="108"/>
      <c r="E34" s="108"/>
      <c r="F34" s="108"/>
      <c r="G34" s="108"/>
      <c r="H34" s="108"/>
      <c r="I34" s="108"/>
      <c r="J34" s="109"/>
      <c r="K34" s="90"/>
      <c r="L34" s="90"/>
      <c r="M34" s="83"/>
      <c r="N34" s="82"/>
      <c r="O34" s="82"/>
      <c r="P34" s="82"/>
      <c r="Q34" s="83">
        <f>J35+J36+J37+J38+J39+J40+J41+J42+J43+J44+J45+J46</f>
        <v>1435000</v>
      </c>
      <c r="R34" s="83">
        <f>Q34+Q24</f>
        <v>1815000</v>
      </c>
      <c r="S34" s="82"/>
    </row>
    <row r="35" spans="1:15" ht="12.75">
      <c r="A35" s="53" t="s">
        <v>2</v>
      </c>
      <c r="B35" t="s">
        <v>148</v>
      </c>
      <c r="G35" s="47">
        <v>600000</v>
      </c>
      <c r="H35" s="47">
        <v>600000</v>
      </c>
      <c r="I35" s="47"/>
      <c r="J35" s="47">
        <v>600000</v>
      </c>
      <c r="K35" t="s">
        <v>122</v>
      </c>
      <c r="L35" s="74" t="s">
        <v>127</v>
      </c>
      <c r="M35" s="33"/>
      <c r="O35" t="s">
        <v>144</v>
      </c>
    </row>
    <row r="36" spans="1:15" ht="12.75">
      <c r="A36" s="39" t="s">
        <v>183</v>
      </c>
      <c r="B36" s="30" t="s">
        <v>77</v>
      </c>
      <c r="C36" s="7"/>
      <c r="D36" s="7"/>
      <c r="E36" s="7"/>
      <c r="F36" s="7"/>
      <c r="G36" s="45">
        <v>46000</v>
      </c>
      <c r="H36" s="45">
        <v>46000</v>
      </c>
      <c r="I36" s="45"/>
      <c r="J36" s="45">
        <v>45000</v>
      </c>
      <c r="K36" t="s">
        <v>122</v>
      </c>
      <c r="L36" s="7" t="s">
        <v>123</v>
      </c>
      <c r="M36" s="33"/>
      <c r="N36" s="73" t="s">
        <v>103</v>
      </c>
      <c r="O36" t="s">
        <v>144</v>
      </c>
    </row>
    <row r="37" spans="1:15" ht="12.75">
      <c r="A37" s="53" t="s">
        <v>183</v>
      </c>
      <c r="B37" s="39" t="s">
        <v>149</v>
      </c>
      <c r="D37" s="7"/>
      <c r="E37" s="7"/>
      <c r="G37" s="33">
        <v>90000</v>
      </c>
      <c r="H37" s="33">
        <v>90000</v>
      </c>
      <c r="I37" s="33"/>
      <c r="J37" s="33">
        <v>90000</v>
      </c>
      <c r="K37" s="54" t="s">
        <v>122</v>
      </c>
      <c r="M37" s="33"/>
      <c r="O37" t="s">
        <v>144</v>
      </c>
    </row>
    <row r="38" spans="1:15" ht="12.75">
      <c r="A38" s="53" t="s">
        <v>189</v>
      </c>
      <c r="B38" s="29" t="s">
        <v>111</v>
      </c>
      <c r="G38" s="47">
        <v>150000</v>
      </c>
      <c r="H38" s="47">
        <v>150000</v>
      </c>
      <c r="I38" s="47"/>
      <c r="J38" s="47">
        <v>150000</v>
      </c>
      <c r="K38" s="29" t="s">
        <v>122</v>
      </c>
      <c r="L38" s="33" t="s">
        <v>123</v>
      </c>
      <c r="M38" s="33"/>
      <c r="N38" s="73" t="s">
        <v>103</v>
      </c>
      <c r="O38" t="s">
        <v>145</v>
      </c>
    </row>
    <row r="39" spans="1:15" ht="12.75">
      <c r="A39" s="53" t="s">
        <v>190</v>
      </c>
      <c r="B39" s="29" t="s">
        <v>126</v>
      </c>
      <c r="G39" s="47">
        <v>80000</v>
      </c>
      <c r="H39" s="47">
        <v>80000</v>
      </c>
      <c r="I39" s="47"/>
      <c r="J39" s="47">
        <v>80000</v>
      </c>
      <c r="K39" s="29" t="s">
        <v>122</v>
      </c>
      <c r="L39" s="33" t="s">
        <v>123</v>
      </c>
      <c r="M39" s="33"/>
      <c r="N39" s="73" t="s">
        <v>103</v>
      </c>
      <c r="O39" t="s">
        <v>145</v>
      </c>
    </row>
    <row r="40" spans="1:15" ht="12.75">
      <c r="A40" s="53" t="s">
        <v>188</v>
      </c>
      <c r="B40" s="29" t="s">
        <v>125</v>
      </c>
      <c r="G40" s="47">
        <v>80000</v>
      </c>
      <c r="H40" s="47">
        <v>80000</v>
      </c>
      <c r="I40" s="47"/>
      <c r="J40" s="47">
        <v>80000</v>
      </c>
      <c r="K40" s="29" t="s">
        <v>122</v>
      </c>
      <c r="L40" s="33" t="s">
        <v>123</v>
      </c>
      <c r="M40" s="33"/>
      <c r="N40" s="73"/>
      <c r="O40" t="s">
        <v>145</v>
      </c>
    </row>
    <row r="41" spans="1:15" ht="12.75">
      <c r="A41" s="29" t="s">
        <v>108</v>
      </c>
      <c r="B41" s="29" t="s">
        <v>106</v>
      </c>
      <c r="G41" s="47">
        <v>50000</v>
      </c>
      <c r="H41" s="47">
        <v>50000</v>
      </c>
      <c r="I41" s="47"/>
      <c r="J41" s="47">
        <v>50000</v>
      </c>
      <c r="K41" s="29" t="s">
        <v>122</v>
      </c>
      <c r="L41" s="33" t="s">
        <v>123</v>
      </c>
      <c r="M41" s="33"/>
      <c r="N41" s="73" t="s">
        <v>132</v>
      </c>
      <c r="O41" t="s">
        <v>145</v>
      </c>
    </row>
    <row r="42" spans="1:15" ht="12.75">
      <c r="A42" s="53" t="s">
        <v>184</v>
      </c>
      <c r="B42" s="29" t="s">
        <v>150</v>
      </c>
      <c r="C42" s="75"/>
      <c r="D42" s="77"/>
      <c r="E42" s="75"/>
      <c r="F42" s="75"/>
      <c r="G42" s="47">
        <v>40000</v>
      </c>
      <c r="H42" s="47">
        <v>40000</v>
      </c>
      <c r="I42" s="47"/>
      <c r="J42" s="45">
        <v>40000</v>
      </c>
      <c r="K42" s="64" t="s">
        <v>122</v>
      </c>
      <c r="L42" s="33"/>
      <c r="M42" s="33"/>
      <c r="N42" s="73" t="s">
        <v>103</v>
      </c>
      <c r="O42" t="s">
        <v>145</v>
      </c>
    </row>
    <row r="43" spans="1:15" ht="12.75">
      <c r="A43" s="53" t="s">
        <v>191</v>
      </c>
      <c r="B43" s="29" t="s">
        <v>87</v>
      </c>
      <c r="C43" s="75"/>
      <c r="D43" s="75"/>
      <c r="E43" s="29"/>
      <c r="F43" s="29"/>
      <c r="G43" s="45">
        <v>60000</v>
      </c>
      <c r="H43" s="45">
        <v>60000</v>
      </c>
      <c r="I43" s="45"/>
      <c r="J43" s="45">
        <v>60000</v>
      </c>
      <c r="K43" s="64" t="s">
        <v>122</v>
      </c>
      <c r="M43" s="33"/>
      <c r="N43" s="73" t="s">
        <v>103</v>
      </c>
      <c r="O43" t="s">
        <v>145</v>
      </c>
    </row>
    <row r="44" spans="1:15" ht="12.75">
      <c r="A44" s="53" t="s">
        <v>185</v>
      </c>
      <c r="B44" s="53" t="s">
        <v>157</v>
      </c>
      <c r="C44" s="75"/>
      <c r="D44" s="77"/>
      <c r="E44" s="75"/>
      <c r="F44" s="75"/>
      <c r="G44" s="47">
        <v>80000</v>
      </c>
      <c r="H44" s="47">
        <v>80000</v>
      </c>
      <c r="I44" s="47"/>
      <c r="J44" s="47">
        <v>80000</v>
      </c>
      <c r="K44" s="50" t="s">
        <v>122</v>
      </c>
      <c r="M44" s="33"/>
      <c r="N44" s="73" t="s">
        <v>103</v>
      </c>
      <c r="O44" t="s">
        <v>144</v>
      </c>
    </row>
    <row r="45" spans="1:15" ht="12.75">
      <c r="A45" s="53" t="s">
        <v>186</v>
      </c>
      <c r="B45" s="29" t="s">
        <v>129</v>
      </c>
      <c r="C45" s="75"/>
      <c r="D45" s="77"/>
      <c r="E45" s="75"/>
      <c r="F45" s="75"/>
      <c r="G45" s="47">
        <v>134000</v>
      </c>
      <c r="H45" s="47">
        <v>50000</v>
      </c>
      <c r="I45" s="47"/>
      <c r="J45" s="45">
        <v>50000</v>
      </c>
      <c r="K45" s="50" t="s">
        <v>122</v>
      </c>
      <c r="L45" s="30" t="s">
        <v>67</v>
      </c>
      <c r="M45" s="33"/>
      <c r="O45" t="s">
        <v>145</v>
      </c>
    </row>
    <row r="46" spans="1:15" ht="12.75">
      <c r="A46" s="53" t="s">
        <v>187</v>
      </c>
      <c r="B46" s="29" t="s">
        <v>109</v>
      </c>
      <c r="C46" s="75"/>
      <c r="D46" s="77"/>
      <c r="E46" s="75"/>
      <c r="F46" s="75"/>
      <c r="G46" s="47">
        <v>110000</v>
      </c>
      <c r="H46" s="47">
        <v>110000</v>
      </c>
      <c r="I46" s="47"/>
      <c r="J46" s="29">
        <v>110000</v>
      </c>
      <c r="K46" s="50" t="s">
        <v>122</v>
      </c>
      <c r="L46" s="51"/>
      <c r="M46" s="33"/>
      <c r="N46" s="73" t="s">
        <v>103</v>
      </c>
      <c r="O46" t="s">
        <v>145</v>
      </c>
    </row>
    <row r="47" spans="1:14" s="79" customFormat="1" ht="12.75">
      <c r="A47" s="46" t="s">
        <v>156</v>
      </c>
      <c r="B47" s="46"/>
      <c r="G47" s="91"/>
      <c r="H47" s="91"/>
      <c r="I47" s="91"/>
      <c r="J47" s="46"/>
      <c r="K47" s="46"/>
      <c r="M47" s="91"/>
      <c r="N47" s="92"/>
    </row>
    <row r="48" spans="1:34" s="1" customFormat="1" ht="12.75">
      <c r="A48" s="29" t="s">
        <v>110</v>
      </c>
      <c r="B48" s="77" t="s">
        <v>155</v>
      </c>
      <c r="C48" s="77"/>
      <c r="D48" s="77"/>
      <c r="E48" s="77"/>
      <c r="F48" s="77"/>
      <c r="G48" s="47">
        <v>81000</v>
      </c>
      <c r="H48" s="47">
        <v>81000</v>
      </c>
      <c r="I48" s="47"/>
      <c r="J48" s="47">
        <v>80000</v>
      </c>
      <c r="K48" s="48"/>
      <c r="L48" s="80"/>
      <c r="M48" s="35"/>
      <c r="N48" s="81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</row>
    <row r="49" spans="1:13" ht="12.75">
      <c r="A49" s="58" t="s">
        <v>100</v>
      </c>
      <c r="B49" s="59"/>
      <c r="C49" s="59"/>
      <c r="D49" s="59"/>
      <c r="E49" s="59"/>
      <c r="F49" s="59"/>
      <c r="G49" s="60">
        <f>SUM(G9:G48)</f>
        <v>5856000</v>
      </c>
      <c r="H49" s="60">
        <f>SUM(H9:H48)</f>
        <v>5712000</v>
      </c>
      <c r="I49" s="60"/>
      <c r="J49" s="60">
        <f>SUM(J9:J48)</f>
        <v>6000000</v>
      </c>
      <c r="M49" s="33"/>
    </row>
    <row r="50" spans="1:10" ht="12.75" hidden="1">
      <c r="A50" s="61" t="s">
        <v>130</v>
      </c>
      <c r="B50" s="59"/>
      <c r="C50" s="59"/>
      <c r="D50" s="59"/>
      <c r="E50" s="59"/>
      <c r="F50" s="59"/>
      <c r="G50" s="62"/>
      <c r="H50" s="63"/>
      <c r="I50" s="63"/>
      <c r="J50" s="63"/>
    </row>
    <row r="51" spans="1:10" ht="12.75" hidden="1">
      <c r="A51" s="61" t="s">
        <v>131</v>
      </c>
      <c r="B51" s="59"/>
      <c r="C51" s="59"/>
      <c r="D51" s="59"/>
      <c r="E51" s="59"/>
      <c r="F51" s="59"/>
      <c r="G51" s="63"/>
      <c r="H51" s="63">
        <v>3494000</v>
      </c>
      <c r="I51" s="63"/>
      <c r="J51" s="59"/>
    </row>
    <row r="52" spans="1:11" ht="12.75" hidden="1">
      <c r="A52" s="65" t="s">
        <v>133</v>
      </c>
      <c r="B52" s="65"/>
      <c r="C52" s="65"/>
      <c r="D52" s="65"/>
      <c r="E52" s="65"/>
      <c r="F52" s="65"/>
      <c r="G52" s="66"/>
      <c r="H52" s="65"/>
      <c r="I52" s="65"/>
      <c r="J52" s="44">
        <f>J29+J30+J46+J43+J38+J39+J40+J41+J42+J45+J48</f>
        <v>850000</v>
      </c>
      <c r="K52" s="33"/>
    </row>
    <row r="53" spans="1:10" ht="12.75" hidden="1">
      <c r="A53" s="67" t="s">
        <v>134</v>
      </c>
      <c r="B53" s="67"/>
      <c r="C53" s="67"/>
      <c r="D53" s="67"/>
      <c r="E53" s="67"/>
      <c r="F53" s="67"/>
      <c r="G53" s="68"/>
      <c r="H53" s="67"/>
      <c r="I53" s="67"/>
      <c r="J53" s="69">
        <f>J9+J11+J14+J17+J22+J23+J26+J27+J28+J35+J36+J44+J37+J15</f>
        <v>5150000</v>
      </c>
    </row>
    <row r="54" spans="1:10" ht="12.75" hidden="1">
      <c r="A54" s="67" t="s">
        <v>135</v>
      </c>
      <c r="B54" s="67"/>
      <c r="C54" s="67"/>
      <c r="D54" s="67"/>
      <c r="E54" s="67"/>
      <c r="F54" s="67"/>
      <c r="G54" s="70"/>
      <c r="H54" s="67"/>
      <c r="I54" s="67"/>
      <c r="J54" s="69">
        <f>J53/12*6</f>
        <v>2575000</v>
      </c>
    </row>
    <row r="55" spans="1:10" ht="12.75" hidden="1">
      <c r="A55" s="71" t="s">
        <v>136</v>
      </c>
      <c r="B55" s="71"/>
      <c r="C55" s="71"/>
      <c r="D55" s="71"/>
      <c r="E55" s="71"/>
      <c r="F55" s="71"/>
      <c r="G55" s="71"/>
      <c r="H55" s="71"/>
      <c r="I55" s="71"/>
      <c r="J55" s="72">
        <f>J54+J52</f>
        <v>3425000</v>
      </c>
    </row>
    <row r="56" ht="12.75">
      <c r="F56" s="33"/>
    </row>
  </sheetData>
  <sheetProtection/>
  <autoFilter ref="A3:P29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hussita</dc:creator>
  <cp:keywords/>
  <dc:description/>
  <cp:lastModifiedBy>rimpikat</cp:lastModifiedBy>
  <cp:lastPrinted>2009-10-06T07:58:01Z</cp:lastPrinted>
  <dcterms:created xsi:type="dcterms:W3CDTF">2008-12-04T10:32:42Z</dcterms:created>
  <dcterms:modified xsi:type="dcterms:W3CDTF">2009-11-19T08:57:00Z</dcterms:modified>
  <cp:category/>
  <cp:version/>
  <cp:contentType/>
  <cp:contentStatus/>
</cp:coreProperties>
</file>